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'demo'!$A$1:$J$52</definedName>
    <definedName name="_xlnm.Print_Area" localSheetId="13">'DO_Akt'!$A$1:$G$42</definedName>
    <definedName name="_xlnm.Print_Area" localSheetId="16">'Dublin'!$A$1:$H$44</definedName>
    <definedName name="_xlnm.Print_Area" localSheetId="2">'I.inst'!$A$1:$M$75</definedName>
    <definedName name="_xlnm.Print_Area" localSheetId="3">'I.Inst-trend'!$A$1:$A$47</definedName>
    <definedName name="_xlnm.Print_Area" localSheetId="19">'Kasace'!$A$1:$J$54</definedName>
    <definedName name="_xlnm.Print_Area" localSheetId="18">'Kasace MV+KS_ciz'!$A$1:$J$52</definedName>
    <definedName name="_xlnm.Print_Area" localSheetId="17">'KS'!$A$1:$L$79</definedName>
    <definedName name="_xlnm.Print_Area" localSheetId="10">'MBD'!$A$1:$M$28</definedName>
    <definedName name="_xlnm.Print_Area" localSheetId="6">'NZ-kde'!$A$1:$J$33</definedName>
    <definedName name="_xlnm.Print_Area" localSheetId="5">'NZ-Opak'!$A$1:$E$51</definedName>
    <definedName name="_xlnm.Print_Area" localSheetId="4">'NZ-SPri'!$A$1:$I$49</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<sst xmlns="http://schemas.openxmlformats.org/spreadsheetml/2006/main" count="1407" uniqueCount="353">
  <si>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</si>
  <si>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</si>
  <si>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</si>
  <si>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</si>
  <si>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</si>
  <si>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</si>
  <si>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</si>
  <si>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</si>
  <si>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</si>
  <si>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</si>
  <si>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</si>
  <si>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</si>
  <si>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</si>
  <si>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</si>
  <si>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</si>
  <si>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</si>
  <si>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</si>
  <si>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</si>
  <si>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</si>
  <si>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</si>
  <si>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</si>
  <si>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</si>
  <si>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</si>
  <si>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</si>
  <si>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</si>
  <si>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</si>
  <si>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</si>
  <si>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</si>
  <si>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</si>
  <si>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</si>
  <si>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</si>
  <si>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</si>
  <si>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</si>
  <si>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</si>
  <si>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</si>
  <si>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</si>
  <si>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</si>
  <si>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</si>
  <si>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</si>
  <si>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</si>
  <si>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</si>
  <si>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</si>
  <si>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</si>
  <si>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</si>
  <si>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</si>
  <si>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</si>
  <si>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</si>
  <si>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</si>
  <si>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</si>
  <si>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</si>
  <si>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</si>
  <si>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</si>
  <si>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</si>
  <si>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</si>
  <si>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</si>
  <si>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</si>
  <si>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</si>
  <si>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</si>
  <si>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</si>
  <si>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</si>
  <si>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</si>
  <si>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</si>
  <si>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</si>
  <si>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</si>
  <si>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</si>
  <si>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</si>
  <si>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</si>
  <si>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</si>
  <si>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</si>
  <si>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</si>
  <si>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</si>
  <si>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</si>
  <si>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</si>
  <si>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</si>
  <si>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</si>
  <si>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</si>
  <si>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</si>
  <si>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</si>
  <si>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</si>
  <si>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</si>
  <si>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</si>
  <si>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</si>
  <si>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</si>
  <si>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</si>
  <si>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</si>
  <si>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</si>
  <si>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</si>
  <si>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</si>
  <si>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</si>
  <si>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</si>
  <si>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</si>
  <si>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</si>
  <si>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</si>
  <si>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</si>
  <si>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</si>
  <si>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</si>
  <si>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</si>
  <si>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</si>
  <si>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</si>
  <si>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</si>
  <si>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</si>
  <si>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</si>
  <si>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</si>
  <si>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</si>
  <si>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</si>
  <si>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</si>
  <si>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</si>
  <si>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</si>
  <si>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</si>
  <si>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</si>
  <si>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</si>
  <si>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</si>
  <si>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</si>
  <si>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</si>
  <si>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</si>
  <si>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</si>
  <si>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</si>
  <si>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</si>
  <si>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</si>
  <si>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</si>
  <si>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</si>
  <si>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</si>
  <si>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</si>
  <si>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</si>
  <si>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</si>
  <si>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</si>
  <si>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</si>
  <si>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</si>
  <si>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</si>
  <si>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</si>
  <si>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</si>
  <si>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</si>
  <si>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</si>
  <si>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</si>
  <si>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</si>
  <si>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</si>
  <si>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</si>
  <si>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</si>
  <si>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</si>
  <si>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</si>
  <si>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</si>
  <si>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</si>
  <si>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</si>
  <si>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</si>
  <si>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</si>
  <si>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</si>
  <si>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</si>
  <si>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</si>
  <si>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</si>
  <si>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</si>
  <si>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</si>
  <si>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</si>
  <si>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</si>
  <si>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</si>
  <si>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</si>
  <si>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</si>
  <si>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</si>
  <si>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</si>
  <si>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</si>
  <si>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</si>
  <si>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</si>
  <si>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</si>
  <si>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</si>
  <si>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</si>
  <si>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</si>
  <si>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</si>
  <si>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</si>
  <si>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</si>
  <si>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</si>
  <si>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</si>
  <si>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</si>
  <si>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</si>
  <si>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</si>
  <si>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</si>
  <si>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</si>
  <si>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</si>
  <si>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</si>
  <si>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</si>
  <si>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</si>
  <si>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</si>
  <si>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</si>
  <si>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</si>
  <si>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</si>
  <si>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</si>
  <si>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</si>
  <si>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</si>
  <si>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</si>
  <si>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</si>
  <si>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</si>
  <si>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</si>
  <si>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</si>
  <si>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</si>
  <si>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</si>
  <si>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</si>
  <si>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</si>
  <si>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</si>
  <si>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</si>
  <si>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</si>
  <si>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</si>
  <si>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</si>
  <si>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</si>
  <si>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</si>
  <si>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</si>
  <si>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</si>
  <si>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</si>
  <si>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</si>
  <si>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</si>
  <si>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</si>
  <si>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</si>
  <si>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</si>
  <si>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</si>
  <si>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</si>
  <si>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</si>
  <si>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</si>
  <si>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</si>
  <si>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</si>
  <si>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</si>
  <si>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</si>
  <si>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</si>
  <si>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</si>
  <si>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</si>
  <si>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</si>
  <si>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</si>
  <si>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</si>
  <si>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</si>
  <si>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</si>
  <si>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</si>
  <si>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</si>
  <si>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</si>
  <si>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</si>
  <si>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</si>
  <si>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</si>
  <si>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</si>
  <si>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</si>
  <si>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</si>
  <si>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</si>
  <si>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</si>
  <si>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</si>
  <si>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</si>
  <si>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</si>
  <si>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</si>
  <si>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</si>
  <si>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</si>
  <si>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</si>
  <si>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</si>
  <si>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</si>
  <si>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</si>
  <si>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</si>
  <si>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</si>
  <si>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</si>
  <si>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</si>
  <si>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</si>
  <si>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</si>
  <si>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</si>
  <si>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</si>
  <si>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</si>
  <si>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</si>
  <si>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</si>
  <si>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</si>
  <si>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</si>
  <si>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</si>
  <si>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</si>
  <si>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</si>
  <si>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</si>
  <si>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</si>
  <si>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</si>
  <si>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</si>
  <si>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</si>
  <si>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</si>
  <si>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</si>
  <si>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</si>
  <si>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</si>
  <si>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</si>
  <si>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</si>
  <si>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</si>
  <si>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</si>
  <si>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</si>
  <si>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</si>
  <si>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</si>
  <si>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</si>
  <si>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</si>
  <si>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</si>
  <si>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</si>
  <si>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</si>
  <si>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</si>
  <si>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</si>
  <si>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</si>
  <si>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</si>
  <si>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</si>
  <si>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</si>
  <si>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</si>
  <si>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</si>
  <si>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</si>
  <si>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</si>
  <si>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</si>
  <si>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</si>
  <si>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</si>
  <si>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</si>
  <si>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</si>
  <si>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</si>
  <si>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</si>
  <si>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</si>
  <si>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</si>
  <si>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</si>
  <si>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</si>
  <si>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</si>
  <si>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</si>
  <si>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</si>
  <si>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</si>
  <si>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</si>
  <si>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</si>
  <si>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</si>
  <si>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</si>
  <si>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</si>
  <si>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</si>
  <si>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</si>
  <si>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</si>
  <si>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</si>
  <si>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</si>
  <si>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</si>
  <si>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</si>
  <si>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</si>
  <si>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</si>
  <si>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</si>
  <si>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</si>
  <si>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</si>
  <si>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</si>
  <si>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</si>
  <si>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</si>
  <si>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</si>
  <si>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</si>
  <si>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</si>
  <si>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</si>
  <si>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</si>
  <si>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</si>
  <si>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</si>
  <si>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</si>
  <si>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</si>
  <si>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</si>
  <si>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</si>
  <si>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</si>
  <si>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ZÁŘÍ 2008</t>
  </si>
  <si>
    <t>Počet účastníků řízení k 1.9.2008*</t>
  </si>
  <si>
    <t>Počet účastníků řízení k 30.9.2008*</t>
  </si>
  <si>
    <t>září 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</si>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</sst>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5.75"/>
      <name val="Arial"/>
      <family val="0"/>
    </font>
    <font>
      <i/>
      <sz val="12"/>
      <color indexed="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color indexed="22"/>
      </right>
      <top style="thin">
        <color indexed="22"/>
      </top>
      <bottom>
        <color indexed="63"/>
      </bottom>
    </border>
    <border>
      <left style="thin"/>
      <right style="thin"/>
      <top style="thin">
        <color indexed="22"/>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right>
        <color indexed="63"/>
      </right>
      <top>
        <color indexed="63"/>
      </top>
      <bottom style="thin"/>
    </border>
    <border>
      <left style="thin">
        <color indexed="9"/>
      </left>
      <right style="thin">
        <color indexed="9"/>
      </right>
      <top>
        <color indexed="63"/>
      </top>
      <bottom style="thin"/>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2">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7"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48"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49"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0" xfId="0" applyFont="1" applyFill="1" applyBorder="1" applyAlignment="1">
      <alignment horizontal="left" wrapText="1"/>
    </xf>
    <xf numFmtId="209" fontId="17" fillId="0" borderId="51"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0"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2" xfId="0" applyFont="1" applyFill="1" applyBorder="1" applyAlignment="1">
      <alignment horizontal="center" vertical="center" wrapText="1"/>
    </xf>
    <xf numFmtId="1" fontId="14" fillId="2" borderId="53"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0"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49"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54"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49"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55" xfId="0" applyFont="1" applyFill="1" applyBorder="1" applyAlignment="1" applyProtection="1">
      <alignment horizontal="left" wrapText="1"/>
      <protection/>
    </xf>
    <xf numFmtId="199" fontId="38" fillId="0" borderId="54"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6"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7" xfId="0" applyNumberFormat="1" applyFont="1" applyBorder="1" applyAlignment="1">
      <alignment/>
    </xf>
    <xf numFmtId="209" fontId="17" fillId="0" borderId="58"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59"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7"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7"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0" xfId="0" applyNumberFormat="1" applyBorder="1" applyAlignment="1">
      <alignment/>
    </xf>
    <xf numFmtId="0" fontId="23" fillId="2" borderId="59"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1"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0"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2"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2"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3" xfId="0" applyFont="1" applyBorder="1" applyAlignment="1" applyProtection="1">
      <alignment wrapText="1"/>
      <protection/>
    </xf>
    <xf numFmtId="0" fontId="103" fillId="0" borderId="63"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3"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4"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5" xfId="0" applyNumberFormat="1" applyFont="1" applyBorder="1" applyAlignment="1">
      <alignment/>
    </xf>
    <xf numFmtId="181" fontId="17" fillId="0" borderId="66"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7" xfId="0" applyFont="1" applyBorder="1" applyAlignment="1">
      <alignment textRotation="90" wrapText="1"/>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205" fontId="77" fillId="0" borderId="71" xfId="0" applyNumberFormat="1" applyFont="1" applyBorder="1" applyAlignment="1">
      <alignment/>
    </xf>
    <xf numFmtId="0" fontId="77" fillId="0" borderId="72" xfId="0" applyFont="1" applyBorder="1" applyAlignment="1">
      <alignment/>
    </xf>
    <xf numFmtId="0" fontId="77" fillId="0" borderId="73" xfId="0" applyFont="1" applyBorder="1" applyAlignment="1">
      <alignment/>
    </xf>
    <xf numFmtId="0" fontId="77" fillId="0" borderId="74" xfId="0" applyFont="1" applyBorder="1" applyAlignment="1">
      <alignment/>
    </xf>
    <xf numFmtId="205" fontId="77" fillId="0" borderId="75" xfId="0" applyNumberFormat="1" applyFont="1" applyBorder="1" applyAlignment="1">
      <alignment/>
    </xf>
    <xf numFmtId="0" fontId="77" fillId="0" borderId="76" xfId="0" applyFont="1" applyBorder="1" applyAlignment="1">
      <alignment/>
    </xf>
    <xf numFmtId="0" fontId="77" fillId="0" borderId="23" xfId="0" applyFont="1" applyBorder="1" applyAlignment="1">
      <alignment/>
    </xf>
    <xf numFmtId="0" fontId="77" fillId="0" borderId="77" xfId="0" applyFont="1" applyBorder="1" applyAlignment="1">
      <alignment/>
    </xf>
    <xf numFmtId="49" fontId="77" fillId="0" borderId="75" xfId="0" applyNumberFormat="1" applyFont="1" applyBorder="1" applyAlignment="1">
      <alignment/>
    </xf>
    <xf numFmtId="0" fontId="77" fillId="0" borderId="78" xfId="0" applyFont="1" applyBorder="1" applyAlignment="1">
      <alignment/>
    </xf>
    <xf numFmtId="0" fontId="77" fillId="0" borderId="79" xfId="0" applyFont="1" applyBorder="1" applyAlignment="1">
      <alignment/>
    </xf>
    <xf numFmtId="0" fontId="77" fillId="0" borderId="80"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81" xfId="21" applyNumberFormat="1" applyFont="1" applyFill="1" applyBorder="1" applyAlignment="1">
      <alignment horizontal="right" wrapText="1"/>
      <protection/>
    </xf>
    <xf numFmtId="218" fontId="0" fillId="0" borderId="24" xfId="0" applyNumberFormat="1" applyBorder="1" applyAlignment="1">
      <alignment/>
    </xf>
    <xf numFmtId="0" fontId="19" fillId="0" borderId="53"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2" xfId="0" applyNumberFormat="1" applyFont="1" applyFill="1" applyBorder="1" applyAlignment="1">
      <alignment horizontal="right" wrapText="1"/>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77" fillId="0" borderId="82" xfId="0" applyFont="1" applyBorder="1" applyAlignment="1">
      <alignment textRotation="90" wrapText="1"/>
    </xf>
    <xf numFmtId="0" fontId="77" fillId="0" borderId="83" xfId="0" applyFont="1" applyBorder="1" applyAlignment="1">
      <alignment/>
    </xf>
    <xf numFmtId="0" fontId="77" fillId="0" borderId="27" xfId="0" applyFont="1" applyBorder="1" applyAlignment="1">
      <alignment/>
    </xf>
    <xf numFmtId="0" fontId="77" fillId="0" borderId="84"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7"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6"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55" xfId="0" applyFont="1" applyFill="1" applyBorder="1" applyAlignment="1">
      <alignment horizontal="left" vertical="center" wrapText="1"/>
    </xf>
    <xf numFmtId="209" fontId="67" fillId="0" borderId="54"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55"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17" fillId="0" borderId="53" xfId="0" applyFont="1" applyBorder="1" applyAlignment="1">
      <alignment/>
    </xf>
    <xf numFmtId="0" fontId="14" fillId="4" borderId="85" xfId="21" applyFont="1" applyFill="1" applyBorder="1" applyAlignment="1">
      <alignment horizontal="center" vertical="center" wrapText="1"/>
      <protection/>
    </xf>
    <xf numFmtId="0" fontId="92" fillId="0" borderId="86" xfId="0" applyFont="1" applyBorder="1" applyAlignment="1" applyProtection="1">
      <alignment wrapText="1"/>
      <protection/>
    </xf>
    <xf numFmtId="0" fontId="103" fillId="0" borderId="86" xfId="0" applyFont="1" applyBorder="1" applyAlignment="1" applyProtection="1">
      <alignment wrapText="1"/>
      <protection/>
    </xf>
    <xf numFmtId="0" fontId="113" fillId="0" borderId="23" xfId="0" applyFont="1" applyBorder="1" applyAlignment="1" applyProtection="1">
      <alignment wrapText="1"/>
      <protection/>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7" xfId="0" applyNumberFormat="1" applyFont="1" applyBorder="1" applyAlignment="1">
      <alignment horizontal="center" vertical="top"/>
    </xf>
    <xf numFmtId="0" fontId="55" fillId="0" borderId="24" xfId="0" applyNumberFormat="1" applyFont="1" applyBorder="1" applyAlignment="1">
      <alignment horizontal="center" vertical="top"/>
    </xf>
    <xf numFmtId="0" fontId="39" fillId="0" borderId="24" xfId="0" applyFont="1" applyBorder="1" applyAlignment="1">
      <alignment wrapText="1"/>
    </xf>
    <xf numFmtId="0" fontId="54" fillId="0" borderId="27" xfId="0" applyFont="1" applyBorder="1" applyAlignment="1">
      <alignment horizontal="center" vertical="top"/>
    </xf>
    <xf numFmtId="0" fontId="55" fillId="0" borderId="87" xfId="0" applyFont="1" applyBorder="1" applyAlignment="1">
      <alignment horizontal="center" vertical="top"/>
    </xf>
    <xf numFmtId="0" fontId="14" fillId="2" borderId="88" xfId="0" applyFont="1" applyFill="1" applyBorder="1" applyAlignment="1">
      <alignment horizontal="center" vertical="center" wrapText="1"/>
    </xf>
    <xf numFmtId="0" fontId="27" fillId="0" borderId="89" xfId="0" applyFont="1" applyBorder="1" applyAlignment="1">
      <alignment wrapText="1"/>
    </xf>
    <xf numFmtId="0" fontId="39" fillId="0" borderId="27" xfId="0" applyFont="1" applyBorder="1" applyAlignment="1">
      <alignment wrapText="1"/>
    </xf>
    <xf numFmtId="0" fontId="39" fillId="0" borderId="87" xfId="0" applyFont="1" applyBorder="1" applyAlignment="1">
      <alignment wrapText="1"/>
    </xf>
    <xf numFmtId="0" fontId="108" fillId="0" borderId="0" xfId="0" applyFont="1" applyAlignment="1">
      <alignment textRotation="90"/>
    </xf>
    <xf numFmtId="209" fontId="77" fillId="0" borderId="0" xfId="0" applyNumberFormat="1" applyFont="1" applyAlignment="1">
      <alignment/>
    </xf>
    <xf numFmtId="0" fontId="17" fillId="0" borderId="1" xfId="21" applyNumberFormat="1" applyFont="1" applyFill="1" applyBorder="1" applyAlignment="1">
      <alignment horizontal="right" wrapText="1"/>
      <protection/>
    </xf>
    <xf numFmtId="0" fontId="12" fillId="2" borderId="2" xfId="21" applyNumberFormat="1" applyFont="1" applyFill="1" applyBorder="1" applyAlignment="1">
      <alignment horizontal="right"/>
      <protection/>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3"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2"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1" xfId="0" applyFont="1" applyFill="1" applyBorder="1" applyAlignment="1">
      <alignment horizontal="center" vertical="top"/>
    </xf>
    <xf numFmtId="0" fontId="14" fillId="0" borderId="89" xfId="0" applyFont="1" applyBorder="1" applyAlignment="1">
      <alignment vertical="top"/>
    </xf>
    <xf numFmtId="0" fontId="14" fillId="0" borderId="59"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1" xfId="21" applyFont="1" applyFill="1" applyBorder="1" applyAlignment="1">
      <alignment horizontal="center" vertical="center" wrapText="1"/>
      <protection/>
    </xf>
    <xf numFmtId="0" fontId="14" fillId="4" borderId="59" xfId="21" applyFont="1" applyFill="1" applyBorder="1" applyAlignment="1">
      <alignment horizontal="center" vertical="center" wrapText="1"/>
      <protection/>
    </xf>
    <xf numFmtId="0" fontId="14" fillId="4" borderId="89"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7"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7"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1" xfId="21" applyFont="1" applyFill="1" applyBorder="1" applyAlignment="1">
      <alignment horizontal="center" vertical="center" wrapText="1"/>
      <protection/>
    </xf>
    <xf numFmtId="0" fontId="17" fillId="2" borderId="89" xfId="21" applyFont="1" applyFill="1" applyBorder="1" applyAlignment="1">
      <alignment horizontal="center" vertical="center" wrapText="1"/>
      <protection/>
    </xf>
    <xf numFmtId="0" fontId="17" fillId="2" borderId="59" xfId="21" applyFont="1" applyFill="1" applyBorder="1" applyAlignment="1">
      <alignment horizontal="center" vertical="center" wrapText="1"/>
      <protection/>
    </xf>
    <xf numFmtId="0" fontId="17" fillId="2" borderId="85"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7" xfId="0" applyFont="1" applyBorder="1" applyAlignment="1">
      <alignment horizontal="center"/>
    </xf>
    <xf numFmtId="0" fontId="15" fillId="0" borderId="24" xfId="0" applyFont="1" applyBorder="1" applyAlignment="1">
      <alignment horizontal="center"/>
    </xf>
    <xf numFmtId="0" fontId="40" fillId="0" borderId="67" xfId="0" applyFont="1" applyBorder="1" applyAlignment="1">
      <alignment horizontal="center" vertical="top"/>
    </xf>
    <xf numFmtId="0" fontId="40" fillId="0" borderId="93" xfId="0" applyFont="1" applyBorder="1" applyAlignment="1">
      <alignment horizontal="center" vertical="top"/>
    </xf>
    <xf numFmtId="0" fontId="13" fillId="0" borderId="27" xfId="0" applyFont="1" applyBorder="1" applyAlignment="1">
      <alignment horizontal="center"/>
    </xf>
    <xf numFmtId="0" fontId="13" fillId="0" borderId="87"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3" xfId="0" applyFont="1" applyFill="1" applyBorder="1" applyAlignment="1">
      <alignment horizontal="center" vertical="center"/>
    </xf>
    <xf numFmtId="0" fontId="69" fillId="2" borderId="14" xfId="0" applyFont="1" applyFill="1" applyBorder="1" applyAlignment="1">
      <alignment horizontal="left"/>
    </xf>
    <xf numFmtId="0" fontId="69" fillId="2" borderId="94"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7"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7"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7"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27" xfId="0" applyFont="1" applyBorder="1" applyAlignment="1" applyProtection="1">
      <alignment horizontal="center" wrapText="1"/>
      <protection/>
    </xf>
    <xf numFmtId="0" fontId="13" fillId="0" borderId="87" xfId="0" applyFont="1" applyBorder="1" applyAlignment="1" applyProtection="1">
      <alignment horizontal="center" wrapText="1"/>
      <protection/>
    </xf>
    <xf numFmtId="0" fontId="13" fillId="0" borderId="24" xfId="0" applyFont="1" applyBorder="1" applyAlignment="1" applyProtection="1">
      <alignment horizontal="center" wrapText="1"/>
      <protection/>
    </xf>
    <xf numFmtId="0" fontId="94" fillId="0" borderId="26" xfId="0" applyFont="1" applyBorder="1" applyAlignment="1" applyProtection="1">
      <alignment horizontal="right" wrapText="1"/>
      <protection/>
    </xf>
    <xf numFmtId="0" fontId="94" fillId="0" borderId="86" xfId="0" applyFont="1" applyBorder="1" applyAlignment="1" applyProtection="1">
      <alignment horizontal="right" wrapText="1"/>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7"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7" xfId="0" applyFont="1" applyBorder="1" applyAlignment="1" applyProtection="1">
      <alignment wrapText="1"/>
      <protection/>
    </xf>
    <xf numFmtId="0" fontId="34" fillId="0" borderId="93" xfId="0" applyFont="1" applyBorder="1" applyAlignment="1" applyProtection="1">
      <alignment wrapText="1"/>
      <protection/>
    </xf>
    <xf numFmtId="0" fontId="35" fillId="0" borderId="93" xfId="0" applyFont="1" applyBorder="1" applyAlignment="1" applyProtection="1">
      <alignment wrapText="1"/>
      <protection/>
    </xf>
    <xf numFmtId="0" fontId="35" fillId="0" borderId="29" xfId="0" applyFont="1" applyBorder="1" applyAlignment="1" applyProtection="1">
      <alignment wrapText="1"/>
      <protection/>
    </xf>
    <xf numFmtId="0" fontId="16" fillId="0" borderId="95" xfId="0" applyFont="1" applyBorder="1" applyAlignment="1" applyProtection="1">
      <alignment wrapText="1"/>
      <protection/>
    </xf>
    <xf numFmtId="0" fontId="0" fillId="0" borderId="95" xfId="0" applyBorder="1" applyAlignment="1" applyProtection="1">
      <alignment wrapText="1"/>
      <protection/>
    </xf>
    <xf numFmtId="0" fontId="16" fillId="0" borderId="96" xfId="0" applyFont="1" applyBorder="1" applyAlignment="1" applyProtection="1">
      <alignment wrapText="1"/>
      <protection/>
    </xf>
    <xf numFmtId="0" fontId="0" fillId="0" borderId="97" xfId="0" applyBorder="1" applyAlignment="1" applyProtection="1">
      <alignment wrapText="1"/>
      <protection/>
    </xf>
    <xf numFmtId="0" fontId="0" fillId="0" borderId="98" xfId="0" applyBorder="1" applyAlignment="1" applyProtection="1">
      <alignment wrapText="1"/>
      <protection/>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57" fillId="0" borderId="23" xfId="0" applyFont="1" applyFill="1" applyBorder="1" applyAlignment="1">
      <alignment horizontal="center" vertical="center"/>
    </xf>
    <xf numFmtId="0" fontId="46" fillId="0" borderId="23"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xf>
    <xf numFmtId="0" fontId="109" fillId="2" borderId="23" xfId="0" applyNumberFormat="1" applyFont="1" applyFill="1" applyBorder="1" applyAlignment="1">
      <alignment horizontal="center" vertical="center"/>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60453009"/>
        <c:axId val="7206170"/>
      </c:lineChart>
      <c:catAx>
        <c:axId val="6045300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7206170"/>
        <c:crosses val="autoZero"/>
        <c:auto val="0"/>
        <c:lblOffset val="100"/>
        <c:noMultiLvlLbl val="0"/>
      </c:catAx>
      <c:valAx>
        <c:axId val="720617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60453009"/>
        <c:crossesAt val="1"/>
        <c:crossBetween val="midCat"/>
        <c:dispUnits/>
      </c:valAx>
      <c:spPr>
        <a:solidFill>
          <a:srgbClr val="E3E3E3"/>
        </a:solidFill>
        <a:ln w="12700">
          <a:solidFill>
            <a:srgbClr val="808080"/>
          </a:solidFill>
        </a:ln>
      </c:spPr>
    </c:plotArea>
    <c:legend>
      <c:legendPos val="r"/>
      <c:layout>
        <c:manualLayout>
          <c:xMode val="edge"/>
          <c:yMode val="edge"/>
          <c:x val="0.68"/>
          <c:y val="0.158"/>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
          <c:y val="0.098"/>
          <c:w val="0.21575"/>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měsících'!$AC$5:$AC$223</c:f>
              <c:str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strCache>
            </c:strRef>
          </c:cat>
          <c:val>
            <c:numRef>
              <c:f>'Ž po měsících'!$AD$5:$AD$223</c:f>
              <c:num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numCache>
            </c:numRef>
          </c:val>
          <c:smooth val="0"/>
        </c:ser>
        <c:axId val="29671053"/>
        <c:axId val="65712886"/>
      </c:lineChart>
      <c:dateAx>
        <c:axId val="29671053"/>
        <c:scaling>
          <c:orientation val="minMax"/>
          <c:min val="32874"/>
        </c:scaling>
        <c:axPos val="b"/>
        <c:majorGridlines/>
        <c:delete val="0"/>
        <c:numFmt formatCode="yyyy" sourceLinked="0"/>
        <c:majorTickMark val="out"/>
        <c:minorTickMark val="none"/>
        <c:tickLblPos val="nextTo"/>
        <c:crossAx val="65712886"/>
        <c:crosses val="autoZero"/>
        <c:auto val="0"/>
        <c:noMultiLvlLbl val="0"/>
      </c:dateAx>
      <c:valAx>
        <c:axId val="65712886"/>
        <c:scaling>
          <c:orientation val="minMax"/>
          <c:max val="1800"/>
        </c:scaling>
        <c:axPos val="l"/>
        <c:majorGridlines/>
        <c:delete val="0"/>
        <c:numFmt formatCode="General" sourceLinked="1"/>
        <c:majorTickMark val="out"/>
        <c:minorTickMark val="none"/>
        <c:tickLblPos val="nextTo"/>
        <c:crossAx val="29671053"/>
        <c:crossesAt val="1"/>
        <c:crossBetween val="midCat"/>
        <c:dispUnits/>
      </c:valAx>
      <c:spPr>
        <a:solidFill>
          <a:srgbClr val="E3E3E3"/>
        </a:solidFill>
        <a:ln w="12700">
          <a:solidFill>
            <a:srgbClr val="808080"/>
          </a:solidFill>
        </a:ln>
      </c:spPr>
    </c:plotArea>
    <c:legend>
      <c:legendPos val="r"/>
      <c:layout>
        <c:manualLayout>
          <c:xMode val="edge"/>
          <c:yMode val="edge"/>
          <c:x val="0.116"/>
          <c:y val="0.106"/>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Dublin!$J$2:$J$54</c:f>
              <c:str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strCache>
            </c:strRef>
          </c:cat>
          <c:val>
            <c:numRef>
              <c:f>Dublin!$K$2:$K$54</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axId val="54545063"/>
        <c:axId val="21143520"/>
      </c:lineChart>
      <c:dateAx>
        <c:axId val="54545063"/>
        <c:scaling>
          <c:orientation val="minMax"/>
          <c:min val="38078"/>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1143520"/>
        <c:crosses val="autoZero"/>
        <c:auto val="0"/>
        <c:majorUnit val="3"/>
        <c:majorTimeUnit val="months"/>
        <c:minorUnit val="1"/>
        <c:minorTimeUnit val="months"/>
        <c:noMultiLvlLbl val="0"/>
      </c:dateAx>
      <c:valAx>
        <c:axId val="21143520"/>
        <c:scaling>
          <c:orientation val="minMax"/>
          <c:max val="140"/>
          <c:min val="40"/>
        </c:scaling>
        <c:axPos val="l"/>
        <c:majorGridlines/>
        <c:delete val="0"/>
        <c:numFmt formatCode="General" sourceLinked="1"/>
        <c:majorTickMark val="out"/>
        <c:minorTickMark val="none"/>
        <c:tickLblPos val="nextTo"/>
        <c:crossAx val="54545063"/>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64855531"/>
        <c:axId val="46828868"/>
      </c:lineChart>
      <c:catAx>
        <c:axId val="6485553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46828868"/>
        <c:crosses val="autoZero"/>
        <c:auto val="1"/>
        <c:lblOffset val="100"/>
        <c:noMultiLvlLbl val="0"/>
      </c:catAx>
      <c:valAx>
        <c:axId val="46828868"/>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64855531"/>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85"/>
          <c:y val="0.418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'NZ-SPri'!$B$39:$B$43</c:f>
              <c:strCache/>
            </c:strRef>
          </c:cat>
          <c:val>
            <c:numRef>
              <c:f>'NZ-SPri'!$C$39:$C$43</c:f>
              <c:numCache>
                <c:ptCount val="5"/>
                <c:pt idx="0">
                  <c:v>0</c:v>
                </c:pt>
                <c:pt idx="1">
                  <c:v>0</c:v>
                </c:pt>
                <c:pt idx="2">
                  <c:v>0</c:v>
                </c:pt>
                <c:pt idx="3">
                  <c:v>0</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0.9715"/>
          <c:h val="0.919"/>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0</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0</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0</c:v>
                </c:pt>
              </c:numCache>
            </c:numRef>
          </c:val>
        </c:ser>
        <c:ser>
          <c:idx val="3"/>
          <c:order val="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ptCount val="1"/>
                <c:pt idx="0">
                  <c:v>0</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0</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0</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0</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0</c:v>
                </c:pt>
              </c:numCache>
            </c:numRef>
          </c:val>
        </c:ser>
        <c:ser>
          <c:idx val="8"/>
          <c:order val="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0</c:v>
                </c:pt>
              </c:numCache>
            </c:numRef>
          </c:val>
        </c:ser>
        <c:ser>
          <c:idx val="9"/>
          <c:order val="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0</c:v>
                </c:pt>
              </c:numCache>
            </c:numRef>
          </c:val>
        </c:ser>
        <c:ser>
          <c:idx val="10"/>
          <c:order val="1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0</c:v>
                </c:pt>
              </c:numCache>
            </c:numRef>
          </c:val>
        </c:ser>
        <c:ser>
          <c:idx val="11"/>
          <c:order val="11"/>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0</c:v>
                </c:pt>
              </c:numCache>
            </c:numRef>
          </c:val>
        </c:ser>
        <c:ser>
          <c:idx val="12"/>
          <c:order val="12"/>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0</c:v>
                </c:pt>
              </c:numCache>
            </c:numRef>
          </c:val>
        </c:ser>
        <c:ser>
          <c:idx val="13"/>
          <c:order val="1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0</c:v>
                </c:pt>
              </c:numCache>
            </c:numRef>
          </c:val>
        </c:ser>
        <c:ser>
          <c:idx val="14"/>
          <c:order val="14"/>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0</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0</c:v>
                </c:pt>
              </c:numCache>
            </c:numRef>
          </c:val>
        </c:ser>
        <c:ser>
          <c:idx val="16"/>
          <c:order val="1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0</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0</c:v>
                </c:pt>
              </c:numCache>
            </c:numRef>
          </c:val>
        </c:ser>
        <c:ser>
          <c:idx val="18"/>
          <c:order val="1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0</c:v>
                </c:pt>
              </c:numCache>
            </c:numRef>
          </c:val>
        </c:ser>
        <c:ser>
          <c:idx val="19"/>
          <c:order val="1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0</c:v>
                </c:pt>
              </c:numCache>
            </c:numRef>
          </c:val>
        </c:ser>
        <c:ser>
          <c:idx val="20"/>
          <c:order val="2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0</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0</c:v>
                </c:pt>
              </c:numCache>
            </c:numRef>
          </c:val>
        </c:ser>
        <c:ser>
          <c:idx val="22"/>
          <c:order val="2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0</c:v>
                </c:pt>
              </c:numCache>
            </c:numRef>
          </c:val>
        </c:ser>
        <c:ser>
          <c:idx val="23"/>
          <c:order val="2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0</c:v>
                </c:pt>
              </c:numCache>
            </c:numRef>
          </c:val>
        </c:ser>
        <c:ser>
          <c:idx val="24"/>
          <c:order val="2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ptCount val="1"/>
                <c:pt idx="0">
                  <c:v>0</c:v>
                </c:pt>
              </c:numCache>
            </c:numRef>
          </c:val>
        </c:ser>
        <c:overlap val="-30"/>
        <c:axId val="18806629"/>
        <c:axId val="35041934"/>
      </c:barChart>
      <c:catAx>
        <c:axId val="18806629"/>
        <c:scaling>
          <c:orientation val="maxMin"/>
        </c:scaling>
        <c:axPos val="l"/>
        <c:delete val="0"/>
        <c:numFmt formatCode="General" sourceLinked="1"/>
        <c:majorTickMark val="none"/>
        <c:minorTickMark val="none"/>
        <c:tickLblPos val="none"/>
        <c:crossAx val="35041934"/>
        <c:crosses val="autoZero"/>
        <c:auto val="0"/>
        <c:lblOffset val="100"/>
        <c:noMultiLvlLbl val="0"/>
      </c:catAx>
      <c:valAx>
        <c:axId val="35041934"/>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900" b="0" i="0" u="none" baseline="0"/>
            </a:pPr>
          </a:p>
        </c:txPr>
        <c:crossAx val="1880662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6941951"/>
        <c:axId val="19824376"/>
      </c:barChart>
      <c:catAx>
        <c:axId val="46941951"/>
        <c:scaling>
          <c:orientation val="maxMin"/>
        </c:scaling>
        <c:axPos val="l"/>
        <c:delete val="0"/>
        <c:numFmt formatCode="General" sourceLinked="1"/>
        <c:majorTickMark val="none"/>
        <c:minorTickMark val="none"/>
        <c:tickLblPos val="none"/>
        <c:crossAx val="19824376"/>
        <c:crosses val="autoZero"/>
        <c:auto val="0"/>
        <c:lblOffset val="100"/>
        <c:noMultiLvlLbl val="0"/>
      </c:catAx>
      <c:valAx>
        <c:axId val="19824376"/>
        <c:scaling>
          <c:orientation val="minMax"/>
        </c:scaling>
        <c:axPos val="t"/>
        <c:majorGridlines/>
        <c:delete val="0"/>
        <c:numFmt formatCode="General" sourceLinked="1"/>
        <c:majorTickMark val="out"/>
        <c:minorTickMark val="in"/>
        <c:tickLblPos val="nextTo"/>
        <c:spPr>
          <a:ln w="3175">
            <a:solidFill/>
          </a:ln>
        </c:spPr>
        <c:crossAx val="4694195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35"/>
          <c:w val="0.9585"/>
          <c:h val="0.898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20"/>
        <c:axId val="44201657"/>
        <c:axId val="62270594"/>
      </c:barChart>
      <c:catAx>
        <c:axId val="44201657"/>
        <c:scaling>
          <c:orientation val="maxMin"/>
        </c:scaling>
        <c:axPos val="l"/>
        <c:delete val="0"/>
        <c:numFmt formatCode="General" sourceLinked="1"/>
        <c:majorTickMark val="out"/>
        <c:minorTickMark val="none"/>
        <c:tickLblPos val="none"/>
        <c:crossAx val="62270594"/>
        <c:crosses val="autoZero"/>
        <c:auto val="1"/>
        <c:lblOffset val="100"/>
        <c:tickLblSkip val="1"/>
        <c:noMultiLvlLbl val="0"/>
      </c:catAx>
      <c:valAx>
        <c:axId val="62270594"/>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44201657"/>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875"/>
          <c:w val="0.362"/>
          <c:h val="0.100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5"/>
          <c:y val="0.11375"/>
          <c:w val="0.395"/>
          <c:h val="0.69"/>
        </c:manualLayout>
      </c:layout>
      <c:pieChart>
        <c:varyColors val="1"/>
        <c:ser>
          <c:idx val="0"/>
          <c:order val="0"/>
          <c:tx>
            <c:strRef>
              <c:f>'NZ-Opak'!$A$30</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'NZ-Opak'!$C$30:$D$30</c:f>
              <c:numCache>
                <c:ptCount val="2"/>
                <c:pt idx="0">
                  <c:v>0</c:v>
                </c:pt>
                <c:pt idx="1">
                  <c:v>0</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demo!$O$43</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demo!$O$44:$O$125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ser>
          <c:idx val="1"/>
          <c:order val="1"/>
          <c:tx>
            <c:strRef>
              <c:f>demo!$P$43</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demo!$P$44:$P$125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overlap val="-10"/>
        <c:gapWidth val="0"/>
        <c:axId val="23564435"/>
        <c:axId val="10753324"/>
      </c:barChart>
      <c:catAx>
        <c:axId val="23564435"/>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0753324"/>
        <c:crosses val="autoZero"/>
        <c:auto val="1"/>
        <c:lblOffset val="100"/>
        <c:tickLblSkip val="5"/>
        <c:tickMarkSkip val="2"/>
        <c:noMultiLvlLbl val="0"/>
      </c:catAx>
      <c:valAx>
        <c:axId val="10753324"/>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3564435"/>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95250</xdr:rowOff>
    </xdr:from>
    <xdr:to>
      <xdr:col>8</xdr:col>
      <xdr:colOff>476250</xdr:colOff>
      <xdr:row>46</xdr:row>
      <xdr:rowOff>57150</xdr:rowOff>
    </xdr:to>
    <xdr:graphicFrame>
      <xdr:nvGraphicFramePr>
        <xdr:cNvPr id="1" name="Chart 11"/>
        <xdr:cNvGraphicFramePr/>
      </xdr:nvGraphicFramePr>
      <xdr:xfrm>
        <a:off x="2990850" y="53911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104775</xdr:rowOff>
    </xdr:from>
    <xdr:to>
      <xdr:col>9</xdr:col>
      <xdr:colOff>47625</xdr:colOff>
      <xdr:row>33</xdr:row>
      <xdr:rowOff>152400</xdr:rowOff>
    </xdr:to>
    <xdr:graphicFrame>
      <xdr:nvGraphicFramePr>
        <xdr:cNvPr id="2" name="Chart 13"/>
        <xdr:cNvGraphicFramePr/>
      </xdr:nvGraphicFramePr>
      <xdr:xfrm>
        <a:off x="3009900" y="619125"/>
        <a:ext cx="3409950" cy="4991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32</xdr:row>
      <xdr:rowOff>133350</xdr:rowOff>
    </xdr:to>
    <xdr:graphicFrame>
      <xdr:nvGraphicFramePr>
        <xdr:cNvPr id="3" name="Chart 3"/>
        <xdr:cNvGraphicFramePr/>
      </xdr:nvGraphicFramePr>
      <xdr:xfrm>
        <a:off x="2495550" y="1047750"/>
        <a:ext cx="3952875" cy="49339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30</xdr:row>
      <xdr:rowOff>152400</xdr:rowOff>
    </xdr:from>
    <xdr:to>
      <xdr:col>4</xdr:col>
      <xdr:colOff>2686050</xdr:colOff>
      <xdr:row>50</xdr:row>
      <xdr:rowOff>47625</xdr:rowOff>
    </xdr:to>
    <xdr:graphicFrame>
      <xdr:nvGraphicFramePr>
        <xdr:cNvPr id="4" name="Chart 4"/>
        <xdr:cNvGraphicFramePr/>
      </xdr:nvGraphicFramePr>
      <xdr:xfrm>
        <a:off x="314325" y="56769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9</xdr:col>
      <xdr:colOff>609600</xdr:colOff>
      <xdr:row>51</xdr:row>
      <xdr:rowOff>38100</xdr:rowOff>
    </xdr:to>
    <xdr:graphicFrame>
      <xdr:nvGraphicFramePr>
        <xdr:cNvPr id="1" name="Chart 1"/>
        <xdr:cNvGraphicFramePr/>
      </xdr:nvGraphicFramePr>
      <xdr:xfrm>
        <a:off x="0" y="54768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Alžírsko</v>
          </cell>
          <cell r="B3">
            <v>1</v>
          </cell>
          <cell r="C3">
            <v>0</v>
          </cell>
          <cell r="D3">
            <v>1</v>
          </cell>
        </row>
        <row r="4">
          <cell r="A4" t="str">
            <v>Angola</v>
          </cell>
          <cell r="B4">
            <v>1</v>
          </cell>
          <cell r="C4">
            <v>0</v>
          </cell>
          <cell r="D4">
            <v>0</v>
          </cell>
        </row>
        <row r="5">
          <cell r="A5" t="str">
            <v>Arménie</v>
          </cell>
          <cell r="B5">
            <v>8</v>
          </cell>
          <cell r="C5">
            <v>0</v>
          </cell>
          <cell r="D5">
            <v>0</v>
          </cell>
        </row>
        <row r="6">
          <cell r="A6" t="str">
            <v>Bělorusko</v>
          </cell>
          <cell r="B6">
            <v>3</v>
          </cell>
          <cell r="C6">
            <v>0</v>
          </cell>
          <cell r="D6">
            <v>0</v>
          </cell>
        </row>
        <row r="7">
          <cell r="A7" t="str">
            <v>bez státní příslušnosti</v>
          </cell>
          <cell r="B7">
            <v>1</v>
          </cell>
          <cell r="C7">
            <v>0</v>
          </cell>
          <cell r="D7">
            <v>0</v>
          </cell>
        </row>
        <row r="8">
          <cell r="A8" t="str">
            <v>Čína</v>
          </cell>
          <cell r="B8">
            <v>1</v>
          </cell>
          <cell r="C8">
            <v>0</v>
          </cell>
          <cell r="D8">
            <v>2</v>
          </cell>
        </row>
        <row r="9">
          <cell r="A9" t="str">
            <v>Gruzie</v>
          </cell>
          <cell r="B9">
            <v>6</v>
          </cell>
          <cell r="C9">
            <v>2</v>
          </cell>
          <cell r="D9">
            <v>0</v>
          </cell>
        </row>
        <row r="10">
          <cell r="A10" t="str">
            <v>Irák</v>
          </cell>
          <cell r="B10">
            <v>0</v>
          </cell>
          <cell r="C10">
            <v>1</v>
          </cell>
          <cell r="D10">
            <v>0</v>
          </cell>
        </row>
        <row r="11">
          <cell r="A11" t="str">
            <v>Jugoslávie</v>
          </cell>
          <cell r="B11">
            <v>0</v>
          </cell>
          <cell r="C11">
            <v>0</v>
          </cell>
          <cell r="D11">
            <v>0</v>
          </cell>
        </row>
        <row r="12">
          <cell r="A12" t="str">
            <v>Kamerun</v>
          </cell>
          <cell r="B12">
            <v>2</v>
          </cell>
          <cell r="C12">
            <v>0</v>
          </cell>
          <cell r="D12">
            <v>0</v>
          </cell>
        </row>
        <row r="13">
          <cell r="A13" t="str">
            <v>Kazachstán</v>
          </cell>
          <cell r="B13">
            <v>6</v>
          </cell>
          <cell r="C13">
            <v>0</v>
          </cell>
          <cell r="D13">
            <v>0</v>
          </cell>
        </row>
        <row r="14">
          <cell r="A14" t="str">
            <v>Kongo</v>
          </cell>
          <cell r="B14">
            <v>0</v>
          </cell>
          <cell r="C14">
            <v>1</v>
          </cell>
          <cell r="D14">
            <v>0</v>
          </cell>
        </row>
        <row r="15">
          <cell r="A15" t="str">
            <v>Kosovo</v>
          </cell>
          <cell r="B15">
            <v>3</v>
          </cell>
          <cell r="C15">
            <v>0</v>
          </cell>
          <cell r="D15">
            <v>1</v>
          </cell>
        </row>
        <row r="16">
          <cell r="A16" t="str">
            <v>Kuba</v>
          </cell>
          <cell r="B16">
            <v>1</v>
          </cell>
          <cell r="C16">
            <v>1</v>
          </cell>
          <cell r="D16">
            <v>0</v>
          </cell>
        </row>
        <row r="17">
          <cell r="A17" t="str">
            <v>Kyrgyzstán</v>
          </cell>
          <cell r="B17">
            <v>1</v>
          </cell>
          <cell r="C17">
            <v>0</v>
          </cell>
          <cell r="D17">
            <v>0</v>
          </cell>
        </row>
        <row r="18">
          <cell r="A18" t="str">
            <v>Makedonie</v>
          </cell>
          <cell r="B18">
            <v>1</v>
          </cell>
          <cell r="C18">
            <v>0</v>
          </cell>
          <cell r="D18">
            <v>0</v>
          </cell>
        </row>
        <row r="19">
          <cell r="A19" t="str">
            <v>Maroko</v>
          </cell>
          <cell r="B19">
            <v>0</v>
          </cell>
          <cell r="C19">
            <v>1</v>
          </cell>
          <cell r="D19">
            <v>1</v>
          </cell>
        </row>
        <row r="20">
          <cell r="A20" t="str">
            <v>Mongolsko</v>
          </cell>
          <cell r="B20">
            <v>12</v>
          </cell>
          <cell r="C20">
            <v>0</v>
          </cell>
          <cell r="D20">
            <v>1</v>
          </cell>
        </row>
        <row r="21">
          <cell r="A21" t="str">
            <v>Nigérie</v>
          </cell>
          <cell r="B21">
            <v>4</v>
          </cell>
          <cell r="C21">
            <v>1</v>
          </cell>
          <cell r="D21">
            <v>0</v>
          </cell>
        </row>
        <row r="22">
          <cell r="A22" t="str">
            <v>Rusko</v>
          </cell>
          <cell r="B22">
            <v>13</v>
          </cell>
          <cell r="C22">
            <v>0</v>
          </cell>
          <cell r="D22">
            <v>0</v>
          </cell>
        </row>
        <row r="23">
          <cell r="A23" t="str">
            <v>Srbsko</v>
          </cell>
          <cell r="B23">
            <v>1</v>
          </cell>
          <cell r="C23">
            <v>0</v>
          </cell>
          <cell r="D23">
            <v>0</v>
          </cell>
        </row>
        <row r="24">
          <cell r="A24" t="str">
            <v>Súdán</v>
          </cell>
          <cell r="B24">
            <v>1</v>
          </cell>
          <cell r="C24">
            <v>0</v>
          </cell>
          <cell r="D24">
            <v>0</v>
          </cell>
        </row>
        <row r="25">
          <cell r="A25" t="str">
            <v>Sýrie</v>
          </cell>
          <cell r="B25">
            <v>0</v>
          </cell>
          <cell r="C25">
            <v>0</v>
          </cell>
          <cell r="D25">
            <v>0</v>
          </cell>
        </row>
        <row r="26">
          <cell r="A26" t="str">
            <v>Ukrajina</v>
          </cell>
          <cell r="B26">
            <v>10</v>
          </cell>
          <cell r="C26">
            <v>0</v>
          </cell>
          <cell r="D26">
            <v>9</v>
          </cell>
        </row>
        <row r="27">
          <cell r="A27" t="str">
            <v>Vietnam</v>
          </cell>
          <cell r="B27">
            <v>2</v>
          </cell>
          <cell r="C27">
            <v>0</v>
          </cell>
          <cell r="D27">
            <v>1</v>
          </cell>
        </row>
        <row r="28">
          <cell r="A28" t="str">
            <v>Celkem</v>
          </cell>
          <cell r="B28">
            <v>78</v>
          </cell>
          <cell r="C28">
            <v>7</v>
          </cell>
          <cell r="D28">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69" t="s">
        <v>341</v>
      </c>
    </row>
    <row r="2" spans="1:9" ht="12.75">
      <c r="A2" t="s">
        <v>149</v>
      </c>
      <c r="B2" s="301">
        <v>39692</v>
      </c>
      <c r="G2">
        <v>-11</v>
      </c>
      <c r="H2" t="s">
        <v>213</v>
      </c>
      <c r="I2">
        <v>-1</v>
      </c>
    </row>
    <row r="3" spans="1:9" ht="12.75">
      <c r="A3" t="s">
        <v>150</v>
      </c>
      <c r="B3" s="301">
        <v>39721</v>
      </c>
      <c r="G3">
        <v>-10</v>
      </c>
      <c r="H3" t="s">
        <v>214</v>
      </c>
      <c r="I3">
        <v>-1</v>
      </c>
    </row>
    <row r="4" spans="1:9" ht="12.75">
      <c r="A4" t="s">
        <v>212</v>
      </c>
      <c r="B4" s="373" t="str">
        <f>CONCATENATE(MID(B1,1,LEN(B1)-4)," ",MID(B1,LEN(B1)-3,4)-1)</f>
        <v>ZÁŘÍ  2007</v>
      </c>
      <c r="G4">
        <v>-9</v>
      </c>
      <c r="H4" t="s">
        <v>215</v>
      </c>
      <c r="I4">
        <v>-1</v>
      </c>
    </row>
    <row r="5" spans="1:9" ht="12.75">
      <c r="A5" t="s">
        <v>186</v>
      </c>
      <c r="B5" s="301">
        <v>39729</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63" t="s">
        <v>94</v>
      </c>
      <c r="B70" s="563"/>
      <c r="C70" s="563"/>
      <c r="D70" s="563"/>
      <c r="E70" s="563"/>
      <c r="F70" s="563"/>
      <c r="G70" s="563"/>
      <c r="H70" s="563"/>
      <c r="I70" s="56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8"/>
  <sheetViews>
    <sheetView zoomScaleSheetLayoutView="100" workbookViewId="0" topLeftCell="A4">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60" t="s">
        <v>119</v>
      </c>
      <c r="B1" s="561"/>
      <c r="C1" s="561"/>
      <c r="D1" s="561"/>
      <c r="E1" s="561"/>
      <c r="F1" s="561"/>
      <c r="G1" s="561"/>
      <c r="H1" s="561"/>
      <c r="I1" s="561"/>
      <c r="J1" s="561"/>
      <c r="K1" s="561"/>
      <c r="L1" s="561"/>
      <c r="M1" s="555"/>
    </row>
    <row r="2" spans="1:13" s="99" customFormat="1" ht="24.75" customHeight="1">
      <c r="A2" s="556" t="str">
        <f>LOWER(Nastavení!B1)</f>
        <v>září 2008</v>
      </c>
      <c r="B2" s="557"/>
      <c r="C2" s="557"/>
      <c r="D2" s="557"/>
      <c r="E2" s="557"/>
      <c r="F2" s="557"/>
      <c r="G2" s="557"/>
      <c r="H2" s="557"/>
      <c r="I2" s="557"/>
      <c r="J2" s="557"/>
      <c r="K2" s="557"/>
      <c r="L2" s="557"/>
      <c r="M2" s="558"/>
    </row>
    <row r="3" spans="1:13" s="99" customFormat="1" ht="24.75" customHeight="1">
      <c r="A3" s="560" t="s">
        <v>120</v>
      </c>
      <c r="B3" s="561"/>
      <c r="C3" s="561"/>
      <c r="D3" s="561"/>
      <c r="E3" s="561"/>
      <c r="F3" s="561"/>
      <c r="G3" s="561"/>
      <c r="H3" s="561"/>
      <c r="I3" s="561"/>
      <c r="J3" s="561"/>
      <c r="K3" s="561"/>
      <c r="L3" s="561"/>
      <c r="M3" s="555"/>
    </row>
    <row r="4" spans="1:14" s="401" customFormat="1" ht="10.5">
      <c r="A4" s="398"/>
      <c r="B4" s="399"/>
      <c r="C4" s="399"/>
      <c r="D4" s="399"/>
      <c r="E4" s="399"/>
      <c r="F4" s="424" t="s">
        <v>236</v>
      </c>
      <c r="G4" s="400"/>
      <c r="H4" s="400"/>
      <c r="I4" s="400"/>
      <c r="J4" s="400"/>
      <c r="K4" s="400"/>
      <c r="L4" s="400"/>
      <c r="N4" s="402"/>
    </row>
    <row r="5" spans="1:7" ht="12.75">
      <c r="A5" s="78" t="s">
        <v>47</v>
      </c>
      <c r="B5" s="591" t="s">
        <v>45</v>
      </c>
      <c r="C5" s="592"/>
      <c r="D5" s="591" t="s">
        <v>46</v>
      </c>
      <c r="E5" s="593"/>
      <c r="F5" s="597" t="s">
        <v>41</v>
      </c>
      <c r="G5" s="63"/>
    </row>
    <row r="6" spans="1:7" ht="12.75">
      <c r="A6" s="78" t="s">
        <v>112</v>
      </c>
      <c r="B6" s="380" t="s">
        <v>42</v>
      </c>
      <c r="C6" s="380" t="s">
        <v>43</v>
      </c>
      <c r="D6" s="380" t="s">
        <v>42</v>
      </c>
      <c r="E6" s="551" t="s">
        <v>43</v>
      </c>
      <c r="F6" s="598"/>
      <c r="G6" s="63"/>
    </row>
    <row r="7" spans="1:14" ht="12.75">
      <c r="A7" s="177" t="s">
        <v>195</v>
      </c>
      <c r="B7" s="178">
        <v>0</v>
      </c>
      <c r="C7" s="154">
        <v>0</v>
      </c>
      <c r="D7" s="154">
        <v>1</v>
      </c>
      <c r="E7" s="179">
        <v>0</v>
      </c>
      <c r="F7" s="180">
        <v>1</v>
      </c>
      <c r="G7" s="63"/>
      <c r="N7" s="315">
        <f>SUM(B7:E7)-F7</f>
        <v>0</v>
      </c>
    </row>
    <row r="8" spans="1:14" ht="12.75">
      <c r="A8" s="550" t="s">
        <v>12</v>
      </c>
      <c r="B8" s="178">
        <v>0</v>
      </c>
      <c r="C8" s="154">
        <v>1</v>
      </c>
      <c r="D8" s="154">
        <v>0</v>
      </c>
      <c r="E8" s="179">
        <v>0</v>
      </c>
      <c r="F8" s="180">
        <v>1</v>
      </c>
      <c r="G8" s="63"/>
      <c r="N8" s="315">
        <f>SUM(B8:E8)-F8</f>
        <v>0</v>
      </c>
    </row>
    <row r="9" spans="1:14" ht="12.75">
      <c r="A9" s="161" t="s">
        <v>41</v>
      </c>
      <c r="B9" s="168">
        <v>0</v>
      </c>
      <c r="C9" s="168">
        <v>1</v>
      </c>
      <c r="D9" s="168">
        <v>1</v>
      </c>
      <c r="E9" s="319">
        <v>0</v>
      </c>
      <c r="F9" s="168">
        <v>2</v>
      </c>
      <c r="G9" s="63"/>
      <c r="N9" s="315">
        <f>SUM(B9:E9)-F9</f>
        <v>0</v>
      </c>
    </row>
    <row r="10" spans="1:14" ht="12.75">
      <c r="A10" s="122"/>
      <c r="B10" s="123"/>
      <c r="C10" s="123"/>
      <c r="D10" s="123"/>
      <c r="E10" s="123"/>
      <c r="F10" s="123"/>
      <c r="G10" s="317"/>
      <c r="H10" s="318"/>
      <c r="I10" s="318"/>
      <c r="J10" s="318"/>
      <c r="K10" s="318"/>
      <c r="L10" s="318"/>
      <c r="N10" s="63"/>
    </row>
    <row r="11" spans="1:14" ht="34.5" customHeight="1">
      <c r="A11" s="122"/>
      <c r="B11" s="123"/>
      <c r="C11" s="123"/>
      <c r="D11" s="123"/>
      <c r="E11" s="123"/>
      <c r="F11" s="123"/>
      <c r="G11" s="124"/>
      <c r="H11" s="124"/>
      <c r="I11" s="124"/>
      <c r="J11" s="124"/>
      <c r="K11" s="124"/>
      <c r="L11" s="124"/>
      <c r="N11" s="63"/>
    </row>
    <row r="12" spans="1:14" s="120" customFormat="1" ht="34.5" customHeight="1">
      <c r="A12" s="594" t="s">
        <v>133</v>
      </c>
      <c r="B12" s="595"/>
      <c r="C12" s="595"/>
      <c r="D12" s="595"/>
      <c r="E12" s="595"/>
      <c r="F12" s="595"/>
      <c r="G12" s="595"/>
      <c r="H12" s="595"/>
      <c r="I12" s="595"/>
      <c r="J12" s="595"/>
      <c r="K12" s="595"/>
      <c r="L12" s="595"/>
      <c r="M12" s="596"/>
      <c r="N12" s="119"/>
    </row>
    <row r="13" spans="1:14" s="406" customFormat="1" ht="8.25">
      <c r="A13" s="398"/>
      <c r="B13" s="399"/>
      <c r="C13" s="399"/>
      <c r="D13" s="399"/>
      <c r="E13" s="399"/>
      <c r="F13" s="399"/>
      <c r="G13" s="404"/>
      <c r="H13" s="404"/>
      <c r="I13" s="404"/>
      <c r="J13" s="404"/>
      <c r="K13" s="404"/>
      <c r="L13" s="404"/>
      <c r="M13" s="424" t="s">
        <v>237</v>
      </c>
      <c r="N13" s="405"/>
    </row>
    <row r="14" spans="1:20" s="67" customFormat="1" ht="90" customHeight="1">
      <c r="A14" s="193" t="s">
        <v>0</v>
      </c>
      <c r="B14" s="194" t="s">
        <v>342</v>
      </c>
      <c r="C14" s="195" t="s">
        <v>87</v>
      </c>
      <c r="D14" s="196" t="s">
        <v>151</v>
      </c>
      <c r="E14" s="196" t="s">
        <v>76</v>
      </c>
      <c r="F14" s="195" t="s">
        <v>139</v>
      </c>
      <c r="G14" s="195" t="s">
        <v>152</v>
      </c>
      <c r="H14" s="195" t="s">
        <v>115</v>
      </c>
      <c r="I14" s="195" t="s">
        <v>68</v>
      </c>
      <c r="J14" s="195" t="s">
        <v>153</v>
      </c>
      <c r="K14" s="195" t="s">
        <v>154</v>
      </c>
      <c r="L14" s="194" t="s">
        <v>155</v>
      </c>
      <c r="M14" s="195" t="s">
        <v>343</v>
      </c>
      <c r="O14" s="120"/>
      <c r="P14" s="120"/>
      <c r="Q14" s="120"/>
      <c r="R14" s="120"/>
      <c r="S14" s="120"/>
      <c r="T14" s="120"/>
    </row>
    <row r="15" spans="1:14" ht="12.75">
      <c r="A15" s="192" t="s">
        <v>12</v>
      </c>
      <c r="B15" s="188">
        <v>1</v>
      </c>
      <c r="C15" s="189">
        <v>1</v>
      </c>
      <c r="D15" s="189">
        <v>0</v>
      </c>
      <c r="E15" s="189">
        <v>1</v>
      </c>
      <c r="F15" s="189">
        <v>0</v>
      </c>
      <c r="G15" s="189">
        <v>0</v>
      </c>
      <c r="H15" s="189">
        <v>0</v>
      </c>
      <c r="I15" s="189">
        <v>0</v>
      </c>
      <c r="J15" s="189">
        <v>1</v>
      </c>
      <c r="K15" s="189">
        <v>1</v>
      </c>
      <c r="L15" s="189">
        <v>0</v>
      </c>
      <c r="M15" s="190">
        <v>1</v>
      </c>
      <c r="N15" s="315">
        <f aca="true" t="shared" si="0" ref="N15:N24">B15+C15+D15-K15-M15</f>
        <v>0</v>
      </c>
    </row>
    <row r="16" spans="1:14" ht="12.75">
      <c r="A16" s="159" t="s">
        <v>13</v>
      </c>
      <c r="B16" s="198">
        <v>1</v>
      </c>
      <c r="C16" s="198">
        <v>1</v>
      </c>
      <c r="D16" s="198">
        <v>0</v>
      </c>
      <c r="E16" s="198">
        <v>1</v>
      </c>
      <c r="F16" s="198">
        <v>0</v>
      </c>
      <c r="G16" s="198">
        <v>0</v>
      </c>
      <c r="H16" s="198">
        <v>0</v>
      </c>
      <c r="I16" s="198">
        <v>0</v>
      </c>
      <c r="J16" s="198">
        <v>1</v>
      </c>
      <c r="K16" s="198">
        <v>1</v>
      </c>
      <c r="L16" s="198">
        <v>0</v>
      </c>
      <c r="M16" s="198">
        <v>1</v>
      </c>
      <c r="N16" s="315">
        <f t="shared" si="0"/>
        <v>0</v>
      </c>
    </row>
    <row r="17" spans="1:14" ht="12.75">
      <c r="A17" s="174" t="s">
        <v>38</v>
      </c>
      <c r="B17" s="175">
        <v>1</v>
      </c>
      <c r="C17" s="157">
        <v>0</v>
      </c>
      <c r="D17" s="157">
        <v>0</v>
      </c>
      <c r="E17" s="157">
        <v>0</v>
      </c>
      <c r="F17" s="157">
        <v>0</v>
      </c>
      <c r="G17" s="157">
        <v>0</v>
      </c>
      <c r="H17" s="157">
        <v>0</v>
      </c>
      <c r="I17" s="157">
        <v>0</v>
      </c>
      <c r="J17" s="157">
        <v>0</v>
      </c>
      <c r="K17" s="157">
        <v>0</v>
      </c>
      <c r="L17" s="157">
        <v>0</v>
      </c>
      <c r="M17" s="197">
        <v>1</v>
      </c>
      <c r="N17" s="315">
        <f t="shared" si="0"/>
        <v>0</v>
      </c>
    </row>
    <row r="18" spans="1:14" ht="12.75">
      <c r="A18" s="174" t="s">
        <v>28</v>
      </c>
      <c r="B18" s="175">
        <v>1</v>
      </c>
      <c r="C18" s="157">
        <v>0</v>
      </c>
      <c r="D18" s="157">
        <v>0</v>
      </c>
      <c r="E18" s="157">
        <v>0</v>
      </c>
      <c r="F18" s="157">
        <v>0</v>
      </c>
      <c r="G18" s="157">
        <v>0</v>
      </c>
      <c r="H18" s="157">
        <v>0</v>
      </c>
      <c r="I18" s="157">
        <v>0</v>
      </c>
      <c r="J18" s="157">
        <v>0</v>
      </c>
      <c r="K18" s="157">
        <v>0</v>
      </c>
      <c r="L18" s="157">
        <v>0</v>
      </c>
      <c r="M18" s="197">
        <v>1</v>
      </c>
      <c r="N18" s="315">
        <f t="shared" si="0"/>
        <v>0</v>
      </c>
    </row>
    <row r="19" spans="1:14" ht="12.75">
      <c r="A19" s="177" t="s">
        <v>58</v>
      </c>
      <c r="B19" s="178">
        <v>2</v>
      </c>
      <c r="C19" s="154">
        <v>0</v>
      </c>
      <c r="D19" s="154">
        <v>0</v>
      </c>
      <c r="E19" s="154">
        <v>0</v>
      </c>
      <c r="F19" s="154">
        <v>0</v>
      </c>
      <c r="G19" s="154">
        <v>0</v>
      </c>
      <c r="H19" s="154">
        <v>0</v>
      </c>
      <c r="I19" s="154">
        <v>0</v>
      </c>
      <c r="J19" s="154">
        <v>0</v>
      </c>
      <c r="K19" s="154">
        <v>2</v>
      </c>
      <c r="L19" s="154">
        <v>0</v>
      </c>
      <c r="M19" s="191">
        <v>0</v>
      </c>
      <c r="N19" s="315">
        <f t="shared" si="0"/>
        <v>0</v>
      </c>
    </row>
    <row r="20" spans="1:14" ht="12.75">
      <c r="A20" s="159" t="s">
        <v>39</v>
      </c>
      <c r="B20" s="198">
        <v>4</v>
      </c>
      <c r="C20" s="198">
        <v>0</v>
      </c>
      <c r="D20" s="198">
        <v>0</v>
      </c>
      <c r="E20" s="198">
        <v>0</v>
      </c>
      <c r="F20" s="198">
        <v>0</v>
      </c>
      <c r="G20" s="198">
        <v>0</v>
      </c>
      <c r="H20" s="198">
        <v>0</v>
      </c>
      <c r="I20" s="198">
        <v>0</v>
      </c>
      <c r="J20" s="198">
        <v>0</v>
      </c>
      <c r="K20" s="198">
        <v>2</v>
      </c>
      <c r="L20" s="198">
        <v>0</v>
      </c>
      <c r="M20" s="198">
        <v>2</v>
      </c>
      <c r="N20" s="315">
        <f t="shared" si="0"/>
        <v>0</v>
      </c>
    </row>
    <row r="21" spans="1:14" ht="12.75">
      <c r="A21" s="174" t="s">
        <v>195</v>
      </c>
      <c r="B21" s="175">
        <v>1</v>
      </c>
      <c r="C21" s="157">
        <v>1</v>
      </c>
      <c r="D21" s="157">
        <v>0</v>
      </c>
      <c r="E21" s="157">
        <v>0</v>
      </c>
      <c r="F21" s="157">
        <v>0</v>
      </c>
      <c r="G21" s="157">
        <v>0</v>
      </c>
      <c r="H21" s="157">
        <v>0</v>
      </c>
      <c r="I21" s="157">
        <v>0</v>
      </c>
      <c r="J21" s="157">
        <v>0</v>
      </c>
      <c r="K21" s="157">
        <v>0</v>
      </c>
      <c r="L21" s="157">
        <v>0</v>
      </c>
      <c r="M21" s="197">
        <v>2</v>
      </c>
      <c r="N21" s="315">
        <f t="shared" si="0"/>
        <v>0</v>
      </c>
    </row>
    <row r="22" spans="1:14" ht="12.75">
      <c r="A22" s="174" t="s">
        <v>20</v>
      </c>
      <c r="B22" s="175">
        <v>2</v>
      </c>
      <c r="C22" s="157">
        <v>0</v>
      </c>
      <c r="D22" s="157">
        <v>0</v>
      </c>
      <c r="E22" s="157">
        <v>0</v>
      </c>
      <c r="F22" s="157">
        <v>0</v>
      </c>
      <c r="G22" s="157">
        <v>0</v>
      </c>
      <c r="H22" s="157">
        <v>0</v>
      </c>
      <c r="I22" s="157">
        <v>0</v>
      </c>
      <c r="J22" s="157">
        <v>0</v>
      </c>
      <c r="K22" s="157">
        <v>0</v>
      </c>
      <c r="L22" s="157">
        <v>0</v>
      </c>
      <c r="M22" s="197">
        <v>2</v>
      </c>
      <c r="N22" s="315">
        <f t="shared" si="0"/>
        <v>0</v>
      </c>
    </row>
    <row r="23" spans="1:14" ht="12.75">
      <c r="A23" s="159" t="s">
        <v>25</v>
      </c>
      <c r="B23" s="198">
        <v>3</v>
      </c>
      <c r="C23" s="198">
        <v>1</v>
      </c>
      <c r="D23" s="198">
        <v>0</v>
      </c>
      <c r="E23" s="198">
        <v>0</v>
      </c>
      <c r="F23" s="198">
        <v>0</v>
      </c>
      <c r="G23" s="198">
        <v>0</v>
      </c>
      <c r="H23" s="198">
        <v>0</v>
      </c>
      <c r="I23" s="198">
        <v>0</v>
      </c>
      <c r="J23" s="198">
        <v>0</v>
      </c>
      <c r="K23" s="198">
        <v>0</v>
      </c>
      <c r="L23" s="198">
        <v>0</v>
      </c>
      <c r="M23" s="198">
        <v>4</v>
      </c>
      <c r="N23" s="315">
        <f t="shared" si="0"/>
        <v>0</v>
      </c>
    </row>
    <row r="24" spans="1:14" ht="12.75">
      <c r="A24" s="161" t="s">
        <v>41</v>
      </c>
      <c r="B24" s="199">
        <v>8</v>
      </c>
      <c r="C24" s="200">
        <v>2</v>
      </c>
      <c r="D24" s="200">
        <v>0</v>
      </c>
      <c r="E24" s="200">
        <v>1</v>
      </c>
      <c r="F24" s="200">
        <v>0</v>
      </c>
      <c r="G24" s="200">
        <v>0</v>
      </c>
      <c r="H24" s="200">
        <v>0</v>
      </c>
      <c r="I24" s="200">
        <v>0</v>
      </c>
      <c r="J24" s="200">
        <v>1</v>
      </c>
      <c r="K24" s="200">
        <v>3</v>
      </c>
      <c r="L24" s="199">
        <v>0</v>
      </c>
      <c r="M24" s="199">
        <v>7</v>
      </c>
      <c r="N24" s="315">
        <f t="shared" si="0"/>
        <v>0</v>
      </c>
    </row>
    <row r="25" spans="1:14" s="77" customFormat="1" ht="12.75">
      <c r="A25" s="122"/>
      <c r="B25" s="123"/>
      <c r="C25" s="123"/>
      <c r="D25" s="123"/>
      <c r="E25" s="123"/>
      <c r="F25" s="123"/>
      <c r="G25" s="124"/>
      <c r="H25" s="124"/>
      <c r="I25" s="124"/>
      <c r="J25" s="124"/>
      <c r="K25" s="124"/>
      <c r="L25" s="124"/>
      <c r="M25" s="59"/>
      <c r="N25" s="121"/>
    </row>
    <row r="26" spans="1:13" s="318" customFormat="1" ht="34.5" customHeight="1">
      <c r="A26" s="599" t="s">
        <v>121</v>
      </c>
      <c r="B26" s="600"/>
      <c r="C26" s="600"/>
      <c r="D26" s="600"/>
      <c r="E26" s="600"/>
      <c r="F26" s="600"/>
      <c r="G26" s="600"/>
      <c r="H26" s="600"/>
      <c r="I26" s="600"/>
      <c r="J26" s="600"/>
      <c r="K26" s="600"/>
      <c r="L26" s="600"/>
      <c r="M26" s="601"/>
    </row>
    <row r="27" spans="1:13" ht="34.5" customHeight="1">
      <c r="A27" s="564" t="s">
        <v>122</v>
      </c>
      <c r="B27" s="565"/>
      <c r="C27" s="565"/>
      <c r="D27" s="565"/>
      <c r="E27" s="565"/>
      <c r="F27" s="565"/>
      <c r="G27" s="565"/>
      <c r="H27" s="565"/>
      <c r="I27" s="565"/>
      <c r="J27" s="565"/>
      <c r="K27" s="565"/>
      <c r="L27" s="565"/>
      <c r="M27" s="559"/>
    </row>
    <row r="28" spans="1:13" ht="34.5" customHeight="1">
      <c r="A28" s="564" t="s">
        <v>156</v>
      </c>
      <c r="B28" s="565"/>
      <c r="C28" s="565"/>
      <c r="D28" s="565"/>
      <c r="E28" s="565"/>
      <c r="F28" s="565"/>
      <c r="G28" s="565"/>
      <c r="H28" s="565"/>
      <c r="I28" s="565"/>
      <c r="J28" s="565"/>
      <c r="K28" s="565"/>
      <c r="L28" s="565"/>
      <c r="M28" s="559"/>
    </row>
  </sheetData>
  <sheetProtection sheet="1" objects="1" scenarios="1"/>
  <mergeCells count="10">
    <mergeCell ref="A27:M27"/>
    <mergeCell ref="A28:M28"/>
    <mergeCell ref="A1:M1"/>
    <mergeCell ref="A2:M2"/>
    <mergeCell ref="B5:C5"/>
    <mergeCell ref="D5:E5"/>
    <mergeCell ref="A12:M12"/>
    <mergeCell ref="F5:F6"/>
    <mergeCell ref="A3:M3"/>
    <mergeCell ref="A26:M2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72" t="s">
        <v>140</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CONCATENATE("1990 - ",LOWER(Nastavení!B1))</f>
        <v>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391"/>
      <c r="B3" s="391"/>
      <c r="C3" s="391"/>
      <c r="D3" s="391"/>
      <c r="E3" s="391"/>
      <c r="F3" s="391"/>
      <c r="G3" s="391"/>
      <c r="H3" s="391"/>
      <c r="I3" s="391"/>
      <c r="J3" s="391"/>
      <c r="K3" s="391"/>
      <c r="L3" s="391"/>
      <c r="M3" s="391"/>
      <c r="N3" s="391"/>
      <c r="O3" s="391"/>
      <c r="P3" s="391"/>
      <c r="Q3" s="391"/>
      <c r="R3" s="391"/>
      <c r="S3" s="391"/>
      <c r="T3" s="391"/>
      <c r="U3" s="424" t="s">
        <v>238</v>
      </c>
    </row>
    <row r="4" spans="1:21" s="25" customFormat="1" ht="24.75" customHeight="1">
      <c r="A4" s="201" t="s">
        <v>0</v>
      </c>
      <c r="B4" s="202">
        <v>1990</v>
      </c>
      <c r="C4" s="203">
        <v>1991</v>
      </c>
      <c r="D4" s="203">
        <v>1992</v>
      </c>
      <c r="E4" s="203">
        <v>1993</v>
      </c>
      <c r="F4" s="203">
        <v>1994</v>
      </c>
      <c r="G4" s="203">
        <v>1995</v>
      </c>
      <c r="H4" s="203">
        <v>1996</v>
      </c>
      <c r="I4" s="203">
        <v>1997</v>
      </c>
      <c r="J4" s="203">
        <v>1998</v>
      </c>
      <c r="K4" s="204">
        <v>1999</v>
      </c>
      <c r="L4" s="203">
        <v>2000</v>
      </c>
      <c r="M4" s="203">
        <v>2001</v>
      </c>
      <c r="N4" s="203">
        <v>2002</v>
      </c>
      <c r="O4" s="203">
        <v>2003</v>
      </c>
      <c r="P4" s="203">
        <v>2004</v>
      </c>
      <c r="Q4" s="203">
        <v>2005</v>
      </c>
      <c r="R4" s="203">
        <v>2006</v>
      </c>
      <c r="S4" s="203">
        <v>2007</v>
      </c>
      <c r="T4" s="204">
        <v>2008</v>
      </c>
      <c r="U4" s="201" t="s">
        <v>41</v>
      </c>
    </row>
    <row r="5" spans="1:22" s="25" customFormat="1" ht="12" customHeight="1">
      <c r="A5" s="205" t="s">
        <v>38</v>
      </c>
      <c r="B5" s="206">
        <v>0</v>
      </c>
      <c r="C5" s="207">
        <v>31</v>
      </c>
      <c r="D5" s="207">
        <v>16</v>
      </c>
      <c r="E5" s="207">
        <v>27</v>
      </c>
      <c r="F5" s="207">
        <v>23</v>
      </c>
      <c r="G5" s="207">
        <v>15</v>
      </c>
      <c r="H5" s="207">
        <v>23</v>
      </c>
      <c r="I5" s="207">
        <v>14</v>
      </c>
      <c r="J5" s="207">
        <v>15</v>
      </c>
      <c r="K5" s="207">
        <v>20</v>
      </c>
      <c r="L5" s="207">
        <v>22</v>
      </c>
      <c r="M5" s="207">
        <v>9</v>
      </c>
      <c r="N5" s="207">
        <v>17</v>
      </c>
      <c r="O5" s="207">
        <v>30</v>
      </c>
      <c r="P5" s="207">
        <v>7</v>
      </c>
      <c r="Q5" s="207">
        <v>5</v>
      </c>
      <c r="R5" s="207">
        <v>5</v>
      </c>
      <c r="S5" s="207">
        <v>8</v>
      </c>
      <c r="T5" s="208">
        <v>2</v>
      </c>
      <c r="U5" s="209">
        <v>289</v>
      </c>
      <c r="V5" s="352">
        <f aca="true" t="shared" si="0" ref="V5:V36">SUM(B5:T5)-U5</f>
        <v>0</v>
      </c>
    </row>
    <row r="6" spans="1:22" s="25" customFormat="1" ht="12" customHeight="1">
      <c r="A6" s="210" t="s">
        <v>59</v>
      </c>
      <c r="B6" s="211">
        <v>0</v>
      </c>
      <c r="C6" s="212">
        <v>31</v>
      </c>
      <c r="D6" s="212">
        <v>5</v>
      </c>
      <c r="E6" s="212">
        <v>4</v>
      </c>
      <c r="F6" s="212">
        <v>0</v>
      </c>
      <c r="G6" s="212">
        <v>0</v>
      </c>
      <c r="H6" s="212">
        <v>6</v>
      </c>
      <c r="I6" s="212">
        <v>0</v>
      </c>
      <c r="J6" s="212">
        <v>0</v>
      </c>
      <c r="K6" s="212">
        <v>0</v>
      </c>
      <c r="L6" s="212">
        <v>0</v>
      </c>
      <c r="M6" s="212">
        <v>0</v>
      </c>
      <c r="N6" s="212">
        <v>0</v>
      </c>
      <c r="O6" s="212">
        <v>0</v>
      </c>
      <c r="P6" s="212">
        <v>0</v>
      </c>
      <c r="Q6" s="212">
        <v>0</v>
      </c>
      <c r="R6" s="212">
        <v>0</v>
      </c>
      <c r="S6" s="212">
        <v>0</v>
      </c>
      <c r="T6" s="213">
        <v>0</v>
      </c>
      <c r="U6" s="214">
        <v>46</v>
      </c>
      <c r="V6" s="352">
        <f t="shared" si="0"/>
        <v>0</v>
      </c>
    </row>
    <row r="7" spans="1:22" s="25" customFormat="1" ht="12" customHeight="1">
      <c r="A7" s="210" t="s">
        <v>14</v>
      </c>
      <c r="B7" s="211">
        <v>0</v>
      </c>
      <c r="C7" s="212">
        <v>0</v>
      </c>
      <c r="D7" s="212">
        <v>0</v>
      </c>
      <c r="E7" s="212">
        <v>0</v>
      </c>
      <c r="F7" s="212">
        <v>0</v>
      </c>
      <c r="G7" s="212">
        <v>0</v>
      </c>
      <c r="H7" s="212">
        <v>1</v>
      </c>
      <c r="I7" s="212">
        <v>0</v>
      </c>
      <c r="J7" s="212">
        <v>0</v>
      </c>
      <c r="K7" s="212">
        <v>0</v>
      </c>
      <c r="L7" s="212">
        <v>0</v>
      </c>
      <c r="M7" s="212">
        <v>0</v>
      </c>
      <c r="N7" s="212">
        <v>0</v>
      </c>
      <c r="O7" s="212">
        <v>0</v>
      </c>
      <c r="P7" s="212">
        <v>0</v>
      </c>
      <c r="Q7" s="212">
        <v>0</v>
      </c>
      <c r="R7" s="212">
        <v>0</v>
      </c>
      <c r="S7" s="212">
        <v>0</v>
      </c>
      <c r="T7" s="213">
        <v>0</v>
      </c>
      <c r="U7" s="214">
        <v>1</v>
      </c>
      <c r="V7" s="352">
        <f t="shared" si="0"/>
        <v>0</v>
      </c>
    </row>
    <row r="8" spans="1:22" s="25" customFormat="1" ht="12" customHeight="1">
      <c r="A8" s="210" t="s">
        <v>15</v>
      </c>
      <c r="B8" s="211">
        <v>0</v>
      </c>
      <c r="C8" s="212">
        <v>21</v>
      </c>
      <c r="D8" s="212">
        <v>7</v>
      </c>
      <c r="E8" s="212">
        <v>3</v>
      </c>
      <c r="F8" s="212">
        <v>0</v>
      </c>
      <c r="G8" s="212">
        <v>0</v>
      </c>
      <c r="H8" s="212">
        <v>1</v>
      </c>
      <c r="I8" s="212">
        <v>0</v>
      </c>
      <c r="J8" s="212">
        <v>0</v>
      </c>
      <c r="K8" s="212">
        <v>0</v>
      </c>
      <c r="L8" s="212">
        <v>0</v>
      </c>
      <c r="M8" s="212">
        <v>0</v>
      </c>
      <c r="N8" s="212">
        <v>0</v>
      </c>
      <c r="O8" s="212">
        <v>0</v>
      </c>
      <c r="P8" s="212">
        <v>0</v>
      </c>
      <c r="Q8" s="212">
        <v>0</v>
      </c>
      <c r="R8" s="212">
        <v>0</v>
      </c>
      <c r="S8" s="212">
        <v>1</v>
      </c>
      <c r="T8" s="213">
        <v>0</v>
      </c>
      <c r="U8" s="214">
        <v>33</v>
      </c>
      <c r="V8" s="352">
        <f t="shared" si="0"/>
        <v>0</v>
      </c>
    </row>
    <row r="9" spans="1:22" s="25" customFormat="1" ht="12" customHeight="1">
      <c r="A9" s="210" t="s">
        <v>32</v>
      </c>
      <c r="B9" s="211">
        <v>0</v>
      </c>
      <c r="C9" s="212">
        <v>0</v>
      </c>
      <c r="D9" s="212">
        <v>7</v>
      </c>
      <c r="E9" s="212">
        <v>32</v>
      </c>
      <c r="F9" s="212">
        <v>36</v>
      </c>
      <c r="G9" s="212">
        <v>8</v>
      </c>
      <c r="H9" s="212">
        <v>22</v>
      </c>
      <c r="I9" s="212">
        <v>4</v>
      </c>
      <c r="J9" s="212">
        <v>0</v>
      </c>
      <c r="K9" s="212">
        <v>3</v>
      </c>
      <c r="L9" s="212">
        <v>16</v>
      </c>
      <c r="M9" s="212">
        <v>1</v>
      </c>
      <c r="N9" s="212">
        <v>6</v>
      </c>
      <c r="O9" s="212">
        <v>26</v>
      </c>
      <c r="P9" s="212">
        <v>9</v>
      </c>
      <c r="Q9" s="212">
        <v>19</v>
      </c>
      <c r="R9" s="212">
        <v>7</v>
      </c>
      <c r="S9" s="212">
        <v>6</v>
      </c>
      <c r="T9" s="213">
        <v>4</v>
      </c>
      <c r="U9" s="214">
        <v>206</v>
      </c>
      <c r="V9" s="352">
        <f t="shared" si="0"/>
        <v>0</v>
      </c>
    </row>
    <row r="10" spans="1:22" s="25" customFormat="1" ht="12" customHeight="1">
      <c r="A10" s="210" t="s">
        <v>60</v>
      </c>
      <c r="B10" s="211">
        <v>0</v>
      </c>
      <c r="C10" s="212">
        <v>4</v>
      </c>
      <c r="D10" s="212">
        <v>1</v>
      </c>
      <c r="E10" s="212">
        <v>6</v>
      </c>
      <c r="F10" s="212">
        <v>1</v>
      </c>
      <c r="G10" s="212">
        <v>0</v>
      </c>
      <c r="H10" s="212">
        <v>1</v>
      </c>
      <c r="I10" s="212">
        <v>3</v>
      </c>
      <c r="J10" s="212">
        <v>7</v>
      </c>
      <c r="K10" s="212">
        <v>0</v>
      </c>
      <c r="L10" s="212">
        <v>6</v>
      </c>
      <c r="M10" s="212">
        <v>0</v>
      </c>
      <c r="N10" s="212">
        <v>3</v>
      </c>
      <c r="O10" s="212">
        <v>0</v>
      </c>
      <c r="P10" s="212">
        <v>0</v>
      </c>
      <c r="Q10" s="212">
        <v>0</v>
      </c>
      <c r="R10" s="212">
        <v>4</v>
      </c>
      <c r="S10" s="212">
        <v>2</v>
      </c>
      <c r="T10" s="213">
        <v>1</v>
      </c>
      <c r="U10" s="214">
        <v>39</v>
      </c>
      <c r="V10" s="352">
        <f t="shared" si="0"/>
        <v>0</v>
      </c>
    </row>
    <row r="11" spans="1:22" s="25" customFormat="1" ht="12" customHeight="1">
      <c r="A11" s="210" t="s">
        <v>34</v>
      </c>
      <c r="B11" s="211">
        <v>0</v>
      </c>
      <c r="C11" s="212">
        <v>0</v>
      </c>
      <c r="D11" s="212">
        <v>0</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3">
        <v>1</v>
      </c>
      <c r="U11" s="214">
        <v>1</v>
      </c>
      <c r="V11" s="352">
        <f t="shared" si="0"/>
        <v>0</v>
      </c>
    </row>
    <row r="12" spans="1:22" s="25" customFormat="1" ht="12" customHeight="1">
      <c r="A12" s="210" t="s">
        <v>3</v>
      </c>
      <c r="B12" s="211">
        <v>0</v>
      </c>
      <c r="C12" s="212">
        <v>3</v>
      </c>
      <c r="D12" s="212">
        <v>2</v>
      </c>
      <c r="E12" s="212">
        <v>0</v>
      </c>
      <c r="F12" s="212">
        <v>0</v>
      </c>
      <c r="G12" s="212">
        <v>0</v>
      </c>
      <c r="H12" s="212">
        <v>0</v>
      </c>
      <c r="I12" s="212">
        <v>5</v>
      </c>
      <c r="J12" s="212">
        <v>7</v>
      </c>
      <c r="K12" s="212">
        <v>11</v>
      </c>
      <c r="L12" s="212">
        <v>24</v>
      </c>
      <c r="M12" s="212">
        <v>25</v>
      </c>
      <c r="N12" s="212">
        <v>26</v>
      </c>
      <c r="O12" s="212">
        <v>20</v>
      </c>
      <c r="P12" s="212">
        <v>29</v>
      </c>
      <c r="Q12" s="212">
        <v>47</v>
      </c>
      <c r="R12" s="212">
        <v>66</v>
      </c>
      <c r="S12" s="212">
        <v>32</v>
      </c>
      <c r="T12" s="213">
        <v>15</v>
      </c>
      <c r="U12" s="214">
        <v>312</v>
      </c>
      <c r="V12" s="352">
        <f t="shared" si="0"/>
        <v>0</v>
      </c>
    </row>
    <row r="13" spans="1:22" s="25" customFormat="1" ht="12" customHeight="1">
      <c r="A13" s="210" t="s">
        <v>40</v>
      </c>
      <c r="B13" s="211">
        <v>0</v>
      </c>
      <c r="C13" s="212">
        <v>0</v>
      </c>
      <c r="D13" s="212">
        <v>1</v>
      </c>
      <c r="E13" s="212">
        <v>8</v>
      </c>
      <c r="F13" s="212">
        <v>0</v>
      </c>
      <c r="G13" s="212">
        <v>0</v>
      </c>
      <c r="H13" s="212">
        <v>2</v>
      </c>
      <c r="I13" s="212">
        <v>6</v>
      </c>
      <c r="J13" s="212">
        <v>5</v>
      </c>
      <c r="K13" s="212">
        <v>3</v>
      </c>
      <c r="L13" s="212">
        <v>3</v>
      </c>
      <c r="M13" s="212">
        <v>1</v>
      </c>
      <c r="N13" s="212">
        <v>1</v>
      </c>
      <c r="O13" s="212">
        <v>0</v>
      </c>
      <c r="P13" s="212">
        <v>2</v>
      </c>
      <c r="Q13" s="212">
        <v>1</v>
      </c>
      <c r="R13" s="212">
        <v>23</v>
      </c>
      <c r="S13" s="212">
        <v>5</v>
      </c>
      <c r="T13" s="213">
        <v>11</v>
      </c>
      <c r="U13" s="214">
        <v>72</v>
      </c>
      <c r="V13" s="352">
        <f t="shared" si="0"/>
        <v>0</v>
      </c>
    </row>
    <row r="14" spans="1:22" s="25" customFormat="1" ht="12" customHeight="1">
      <c r="A14" s="210" t="s">
        <v>201</v>
      </c>
      <c r="B14" s="211">
        <v>0</v>
      </c>
      <c r="C14" s="212">
        <v>0</v>
      </c>
      <c r="D14" s="212">
        <v>0</v>
      </c>
      <c r="E14" s="212">
        <v>14</v>
      </c>
      <c r="F14" s="212">
        <v>0</v>
      </c>
      <c r="G14" s="212">
        <v>1</v>
      </c>
      <c r="H14" s="212">
        <v>5</v>
      </c>
      <c r="I14" s="212">
        <v>16</v>
      </c>
      <c r="J14" s="212">
        <v>3</v>
      </c>
      <c r="K14" s="212">
        <v>4</v>
      </c>
      <c r="L14" s="212">
        <v>1</v>
      </c>
      <c r="M14" s="212">
        <v>0</v>
      </c>
      <c r="N14" s="212">
        <v>0</v>
      </c>
      <c r="O14" s="212">
        <v>1</v>
      </c>
      <c r="P14" s="212">
        <v>0</v>
      </c>
      <c r="Q14" s="212">
        <v>0</v>
      </c>
      <c r="R14" s="212">
        <v>3</v>
      </c>
      <c r="S14" s="212">
        <v>0</v>
      </c>
      <c r="T14" s="213">
        <v>0</v>
      </c>
      <c r="U14" s="214">
        <v>48</v>
      </c>
      <c r="V14" s="352">
        <f t="shared" si="0"/>
        <v>0</v>
      </c>
    </row>
    <row r="15" spans="1:22" s="25" customFormat="1" ht="12" customHeight="1">
      <c r="A15" s="210" t="s">
        <v>4</v>
      </c>
      <c r="B15" s="211">
        <v>0</v>
      </c>
      <c r="C15" s="212">
        <v>39</v>
      </c>
      <c r="D15" s="212">
        <v>15</v>
      </c>
      <c r="E15" s="212">
        <v>2</v>
      </c>
      <c r="F15" s="212">
        <v>3</v>
      </c>
      <c r="G15" s="212">
        <v>0</v>
      </c>
      <c r="H15" s="212">
        <v>1</v>
      </c>
      <c r="I15" s="212">
        <v>1</v>
      </c>
      <c r="J15" s="212">
        <v>0</v>
      </c>
      <c r="K15" s="212">
        <v>7</v>
      </c>
      <c r="L15" s="212">
        <v>4</v>
      </c>
      <c r="M15" s="212">
        <v>0</v>
      </c>
      <c r="N15" s="212">
        <v>0</v>
      </c>
      <c r="O15" s="212">
        <v>0</v>
      </c>
      <c r="P15" s="212">
        <v>0</v>
      </c>
      <c r="Q15" s="212">
        <v>1</v>
      </c>
      <c r="R15" s="212">
        <v>0</v>
      </c>
      <c r="S15" s="212">
        <v>0</v>
      </c>
      <c r="T15" s="213">
        <v>0</v>
      </c>
      <c r="U15" s="214">
        <v>73</v>
      </c>
      <c r="V15" s="352">
        <f t="shared" si="0"/>
        <v>0</v>
      </c>
    </row>
    <row r="16" spans="1:22" s="25" customFormat="1" ht="12" customHeight="1">
      <c r="A16" s="210" t="s">
        <v>281</v>
      </c>
      <c r="B16" s="211">
        <v>0</v>
      </c>
      <c r="C16" s="212">
        <v>0</v>
      </c>
      <c r="D16" s="212">
        <v>0</v>
      </c>
      <c r="E16" s="212">
        <v>0</v>
      </c>
      <c r="F16" s="212">
        <v>0</v>
      </c>
      <c r="G16" s="212">
        <v>0</v>
      </c>
      <c r="H16" s="212">
        <v>0</v>
      </c>
      <c r="I16" s="212">
        <v>0</v>
      </c>
      <c r="J16" s="212">
        <v>0</v>
      </c>
      <c r="K16" s="212">
        <v>0</v>
      </c>
      <c r="L16" s="212">
        <v>0</v>
      </c>
      <c r="M16" s="212">
        <v>1</v>
      </c>
      <c r="N16" s="212">
        <v>0</v>
      </c>
      <c r="O16" s="212">
        <v>0</v>
      </c>
      <c r="P16" s="212">
        <v>0</v>
      </c>
      <c r="Q16" s="212">
        <v>0</v>
      </c>
      <c r="R16" s="212">
        <v>0</v>
      </c>
      <c r="S16" s="212">
        <v>0</v>
      </c>
      <c r="T16" s="213">
        <v>0</v>
      </c>
      <c r="U16" s="214">
        <v>1</v>
      </c>
      <c r="V16" s="352">
        <f t="shared" si="0"/>
        <v>0</v>
      </c>
    </row>
    <row r="17" spans="1:22" s="25" customFormat="1" ht="12" customHeight="1">
      <c r="A17" s="210" t="s">
        <v>282</v>
      </c>
      <c r="B17" s="211">
        <v>0</v>
      </c>
      <c r="C17" s="212">
        <v>0</v>
      </c>
      <c r="D17" s="212">
        <v>0</v>
      </c>
      <c r="E17" s="212">
        <v>0</v>
      </c>
      <c r="F17" s="212">
        <v>0</v>
      </c>
      <c r="G17" s="212">
        <v>0</v>
      </c>
      <c r="H17" s="212">
        <v>0</v>
      </c>
      <c r="I17" s="212">
        <v>0</v>
      </c>
      <c r="J17" s="212">
        <v>0</v>
      </c>
      <c r="K17" s="212">
        <v>1</v>
      </c>
      <c r="L17" s="212">
        <v>0</v>
      </c>
      <c r="M17" s="212">
        <v>0</v>
      </c>
      <c r="N17" s="212">
        <v>0</v>
      </c>
      <c r="O17" s="212">
        <v>0</v>
      </c>
      <c r="P17" s="212">
        <v>0</v>
      </c>
      <c r="Q17" s="212">
        <v>0</v>
      </c>
      <c r="R17" s="212">
        <v>0</v>
      </c>
      <c r="S17" s="212">
        <v>0</v>
      </c>
      <c r="T17" s="213">
        <v>0</v>
      </c>
      <c r="U17" s="214">
        <v>1</v>
      </c>
      <c r="V17" s="352">
        <f t="shared" si="0"/>
        <v>0</v>
      </c>
    </row>
    <row r="18" spans="1:22" s="25" customFormat="1" ht="12" customHeight="1">
      <c r="A18" s="210" t="s">
        <v>53</v>
      </c>
      <c r="B18" s="211">
        <v>1</v>
      </c>
      <c r="C18" s="212">
        <v>0</v>
      </c>
      <c r="D18" s="212">
        <v>1</v>
      </c>
      <c r="E18" s="212">
        <v>0</v>
      </c>
      <c r="F18" s="212">
        <v>0</v>
      </c>
      <c r="G18" s="212">
        <v>0</v>
      </c>
      <c r="H18" s="212">
        <v>0</v>
      </c>
      <c r="I18" s="212">
        <v>0</v>
      </c>
      <c r="J18" s="212">
        <v>0</v>
      </c>
      <c r="K18" s="212">
        <v>0</v>
      </c>
      <c r="L18" s="212">
        <v>0</v>
      </c>
      <c r="M18" s="212">
        <v>0</v>
      </c>
      <c r="N18" s="212">
        <v>0</v>
      </c>
      <c r="O18" s="212">
        <v>0</v>
      </c>
      <c r="P18" s="212">
        <v>2</v>
      </c>
      <c r="Q18" s="212">
        <v>3</v>
      </c>
      <c r="R18" s="212">
        <v>1</v>
      </c>
      <c r="S18" s="212">
        <v>0</v>
      </c>
      <c r="T18" s="213">
        <v>0</v>
      </c>
      <c r="U18" s="214">
        <v>8</v>
      </c>
      <c r="V18" s="352">
        <f t="shared" si="0"/>
        <v>0</v>
      </c>
    </row>
    <row r="19" spans="1:22" s="25" customFormat="1" ht="12" customHeight="1">
      <c r="A19" s="210" t="s">
        <v>283</v>
      </c>
      <c r="B19" s="211">
        <v>0</v>
      </c>
      <c r="C19" s="212">
        <v>0</v>
      </c>
      <c r="D19" s="212">
        <v>0</v>
      </c>
      <c r="E19" s="212">
        <v>0</v>
      </c>
      <c r="F19" s="212">
        <v>0</v>
      </c>
      <c r="G19" s="212">
        <v>0</v>
      </c>
      <c r="H19" s="212">
        <v>0</v>
      </c>
      <c r="I19" s="212">
        <v>0</v>
      </c>
      <c r="J19" s="212">
        <v>0</v>
      </c>
      <c r="K19" s="212">
        <v>0</v>
      </c>
      <c r="L19" s="212">
        <v>0</v>
      </c>
      <c r="M19" s="212">
        <v>0</v>
      </c>
      <c r="N19" s="212">
        <v>0</v>
      </c>
      <c r="O19" s="212">
        <v>2</v>
      </c>
      <c r="P19" s="212">
        <v>0</v>
      </c>
      <c r="Q19" s="212">
        <v>0</v>
      </c>
      <c r="R19" s="212">
        <v>0</v>
      </c>
      <c r="S19" s="212">
        <v>0</v>
      </c>
      <c r="T19" s="213">
        <v>0</v>
      </c>
      <c r="U19" s="214">
        <v>2</v>
      </c>
      <c r="V19" s="352">
        <f t="shared" si="0"/>
        <v>0</v>
      </c>
    </row>
    <row r="20" spans="1:22" s="25" customFormat="1" ht="12" customHeight="1">
      <c r="A20" s="210" t="s">
        <v>193</v>
      </c>
      <c r="B20" s="211">
        <v>0</v>
      </c>
      <c r="C20" s="212">
        <v>0</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3">
        <v>1</v>
      </c>
      <c r="U20" s="214">
        <v>1</v>
      </c>
      <c r="V20" s="352">
        <f t="shared" si="0"/>
        <v>0</v>
      </c>
    </row>
    <row r="21" spans="1:22" s="25" customFormat="1" ht="12" customHeight="1">
      <c r="A21" s="210" t="s">
        <v>16</v>
      </c>
      <c r="B21" s="211">
        <v>0</v>
      </c>
      <c r="C21" s="212">
        <v>3</v>
      </c>
      <c r="D21" s="212">
        <v>4</v>
      </c>
      <c r="E21" s="212">
        <v>0</v>
      </c>
      <c r="F21" s="212">
        <v>0</v>
      </c>
      <c r="G21" s="212">
        <v>0</v>
      </c>
      <c r="H21" s="212">
        <v>1</v>
      </c>
      <c r="I21" s="212">
        <v>0</v>
      </c>
      <c r="J21" s="212">
        <v>0</v>
      </c>
      <c r="K21" s="212">
        <v>2</v>
      </c>
      <c r="L21" s="212">
        <v>0</v>
      </c>
      <c r="M21" s="212">
        <v>0</v>
      </c>
      <c r="N21" s="212">
        <v>1</v>
      </c>
      <c r="O21" s="212">
        <v>0</v>
      </c>
      <c r="P21" s="212">
        <v>0</v>
      </c>
      <c r="Q21" s="212">
        <v>2</v>
      </c>
      <c r="R21" s="212">
        <v>1</v>
      </c>
      <c r="S21" s="212">
        <v>2</v>
      </c>
      <c r="T21" s="213">
        <v>1</v>
      </c>
      <c r="U21" s="214">
        <v>17</v>
      </c>
      <c r="V21" s="352">
        <f t="shared" si="0"/>
        <v>0</v>
      </c>
    </row>
    <row r="22" spans="1:22" s="25" customFormat="1" ht="12" customHeight="1">
      <c r="A22" s="210" t="s">
        <v>17</v>
      </c>
      <c r="B22" s="211">
        <v>0</v>
      </c>
      <c r="C22" s="212">
        <v>0</v>
      </c>
      <c r="D22" s="212">
        <v>2</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3">
        <v>0</v>
      </c>
      <c r="U22" s="214">
        <v>2</v>
      </c>
      <c r="V22" s="352">
        <f t="shared" si="0"/>
        <v>0</v>
      </c>
    </row>
    <row r="23" spans="1:22" s="25" customFormat="1" ht="12" customHeight="1">
      <c r="A23" s="210" t="s">
        <v>18</v>
      </c>
      <c r="B23" s="211">
        <v>0</v>
      </c>
      <c r="C23" s="212">
        <v>1</v>
      </c>
      <c r="D23" s="212">
        <v>2</v>
      </c>
      <c r="E23" s="212">
        <v>1</v>
      </c>
      <c r="F23" s="212">
        <v>3</v>
      </c>
      <c r="G23" s="212">
        <v>0</v>
      </c>
      <c r="H23" s="212">
        <v>7</v>
      </c>
      <c r="I23" s="212">
        <v>3</v>
      </c>
      <c r="J23" s="212">
        <v>5</v>
      </c>
      <c r="K23" s="212">
        <v>1</v>
      </c>
      <c r="L23" s="212">
        <v>0</v>
      </c>
      <c r="M23" s="212">
        <v>0</v>
      </c>
      <c r="N23" s="212">
        <v>0</v>
      </c>
      <c r="O23" s="212">
        <v>0</v>
      </c>
      <c r="P23" s="212">
        <v>0</v>
      </c>
      <c r="Q23" s="212">
        <v>0</v>
      </c>
      <c r="R23" s="212">
        <v>0</v>
      </c>
      <c r="S23" s="212">
        <v>0</v>
      </c>
      <c r="T23" s="213">
        <v>0</v>
      </c>
      <c r="U23" s="214">
        <v>23</v>
      </c>
      <c r="V23" s="352">
        <f t="shared" si="0"/>
        <v>0</v>
      </c>
    </row>
    <row r="24" spans="1:22" s="25" customFormat="1" ht="12" customHeight="1">
      <c r="A24" s="210" t="s">
        <v>29</v>
      </c>
      <c r="B24" s="211">
        <v>0</v>
      </c>
      <c r="C24" s="212">
        <v>0</v>
      </c>
      <c r="D24" s="212">
        <v>4</v>
      </c>
      <c r="E24" s="212">
        <v>5</v>
      </c>
      <c r="F24" s="212">
        <v>3</v>
      </c>
      <c r="G24" s="212">
        <v>0</v>
      </c>
      <c r="H24" s="212">
        <v>8</v>
      </c>
      <c r="I24" s="212">
        <v>1</v>
      </c>
      <c r="J24" s="212">
        <v>5</v>
      </c>
      <c r="K24" s="212">
        <v>0</v>
      </c>
      <c r="L24" s="212">
        <v>0</v>
      </c>
      <c r="M24" s="212">
        <v>3</v>
      </c>
      <c r="N24" s="212">
        <v>0</v>
      </c>
      <c r="O24" s="212">
        <v>8</v>
      </c>
      <c r="P24" s="212">
        <v>4</v>
      </c>
      <c r="Q24" s="212">
        <v>4</v>
      </c>
      <c r="R24" s="212">
        <v>0</v>
      </c>
      <c r="S24" s="212">
        <v>6</v>
      </c>
      <c r="T24" s="213">
        <v>1</v>
      </c>
      <c r="U24" s="214">
        <v>52</v>
      </c>
      <c r="V24" s="352">
        <f t="shared" si="0"/>
        <v>0</v>
      </c>
    </row>
    <row r="25" spans="1:22" s="25" customFormat="1" ht="12" customHeight="1">
      <c r="A25" s="210" t="s">
        <v>69</v>
      </c>
      <c r="B25" s="211">
        <v>0</v>
      </c>
      <c r="C25" s="212">
        <v>0</v>
      </c>
      <c r="D25" s="212">
        <v>0</v>
      </c>
      <c r="E25" s="212">
        <v>0</v>
      </c>
      <c r="F25" s="212">
        <v>0</v>
      </c>
      <c r="G25" s="212">
        <v>0</v>
      </c>
      <c r="H25" s="212">
        <v>0</v>
      </c>
      <c r="I25" s="212">
        <v>0</v>
      </c>
      <c r="J25" s="212">
        <v>0</v>
      </c>
      <c r="K25" s="212">
        <v>0</v>
      </c>
      <c r="L25" s="212">
        <v>0</v>
      </c>
      <c r="M25" s="212">
        <v>1</v>
      </c>
      <c r="N25" s="212">
        <v>0</v>
      </c>
      <c r="O25" s="212">
        <v>0</v>
      </c>
      <c r="P25" s="212">
        <v>0</v>
      </c>
      <c r="Q25" s="212">
        <v>4</v>
      </c>
      <c r="R25" s="212">
        <v>1</v>
      </c>
      <c r="S25" s="212">
        <v>1</v>
      </c>
      <c r="T25" s="213">
        <v>0</v>
      </c>
      <c r="U25" s="214">
        <v>7</v>
      </c>
      <c r="V25" s="352">
        <f t="shared" si="0"/>
        <v>0</v>
      </c>
    </row>
    <row r="26" spans="1:22" s="25" customFormat="1" ht="12" customHeight="1">
      <c r="A26" s="210" t="s">
        <v>52</v>
      </c>
      <c r="B26" s="211">
        <v>0</v>
      </c>
      <c r="C26" s="212">
        <v>0</v>
      </c>
      <c r="D26" s="212">
        <v>0</v>
      </c>
      <c r="E26" s="212">
        <v>1</v>
      </c>
      <c r="F26" s="212">
        <v>2</v>
      </c>
      <c r="G26" s="212">
        <v>0</v>
      </c>
      <c r="H26" s="212">
        <v>0</v>
      </c>
      <c r="I26" s="212">
        <v>1</v>
      </c>
      <c r="J26" s="212">
        <v>0</v>
      </c>
      <c r="K26" s="212">
        <v>0</v>
      </c>
      <c r="L26" s="212">
        <v>0</v>
      </c>
      <c r="M26" s="212">
        <v>0</v>
      </c>
      <c r="N26" s="212">
        <v>0</v>
      </c>
      <c r="O26" s="212">
        <v>0</v>
      </c>
      <c r="P26" s="212">
        <v>0</v>
      </c>
      <c r="Q26" s="212">
        <v>0</v>
      </c>
      <c r="R26" s="212">
        <v>0</v>
      </c>
      <c r="S26" s="212">
        <v>0</v>
      </c>
      <c r="T26" s="213">
        <v>0</v>
      </c>
      <c r="U26" s="214">
        <v>4</v>
      </c>
      <c r="V26" s="352">
        <f t="shared" si="0"/>
        <v>0</v>
      </c>
    </row>
    <row r="27" spans="1:22" s="25" customFormat="1" ht="12" customHeight="1">
      <c r="A27" s="210" t="s">
        <v>37</v>
      </c>
      <c r="B27" s="211">
        <v>0</v>
      </c>
      <c r="C27" s="212">
        <v>0</v>
      </c>
      <c r="D27" s="212">
        <v>0</v>
      </c>
      <c r="E27" s="212">
        <v>0</v>
      </c>
      <c r="F27" s="212">
        <v>0</v>
      </c>
      <c r="G27" s="212">
        <v>0</v>
      </c>
      <c r="H27" s="212">
        <v>0</v>
      </c>
      <c r="I27" s="212">
        <v>0</v>
      </c>
      <c r="J27" s="212">
        <v>0</v>
      </c>
      <c r="K27" s="212">
        <v>0</v>
      </c>
      <c r="L27" s="212">
        <v>0</v>
      </c>
      <c r="M27" s="212">
        <v>0</v>
      </c>
      <c r="N27" s="212">
        <v>0</v>
      </c>
      <c r="O27" s="212">
        <v>1</v>
      </c>
      <c r="P27" s="212">
        <v>0</v>
      </c>
      <c r="Q27" s="212">
        <v>1</v>
      </c>
      <c r="R27" s="212">
        <v>0</v>
      </c>
      <c r="S27" s="212">
        <v>0</v>
      </c>
      <c r="T27" s="213">
        <v>0</v>
      </c>
      <c r="U27" s="214">
        <v>2</v>
      </c>
      <c r="V27" s="352">
        <f t="shared" si="0"/>
        <v>0</v>
      </c>
    </row>
    <row r="28" spans="1:22" s="25" customFormat="1" ht="12" customHeight="1">
      <c r="A28" s="210" t="s">
        <v>35</v>
      </c>
      <c r="B28" s="211">
        <v>1</v>
      </c>
      <c r="C28" s="212">
        <v>16</v>
      </c>
      <c r="D28" s="212">
        <v>18</v>
      </c>
      <c r="E28" s="212">
        <v>1</v>
      </c>
      <c r="F28" s="212">
        <v>2</v>
      </c>
      <c r="G28" s="212">
        <v>9</v>
      </c>
      <c r="H28" s="212">
        <v>9</v>
      </c>
      <c r="I28" s="212">
        <v>9</v>
      </c>
      <c r="J28" s="212">
        <v>6</v>
      </c>
      <c r="K28" s="212">
        <v>2</v>
      </c>
      <c r="L28" s="212">
        <v>7</v>
      </c>
      <c r="M28" s="212">
        <v>4</v>
      </c>
      <c r="N28" s="212">
        <v>8</v>
      </c>
      <c r="O28" s="212">
        <v>7</v>
      </c>
      <c r="P28" s="212">
        <v>4</v>
      </c>
      <c r="Q28" s="212">
        <v>1</v>
      </c>
      <c r="R28" s="212">
        <v>7</v>
      </c>
      <c r="S28" s="212">
        <v>17</v>
      </c>
      <c r="T28" s="213">
        <v>10</v>
      </c>
      <c r="U28" s="214">
        <v>138</v>
      </c>
      <c r="V28" s="352">
        <f t="shared" si="0"/>
        <v>0</v>
      </c>
    </row>
    <row r="29" spans="1:22" s="25" customFormat="1" ht="12" customHeight="1">
      <c r="A29" s="210" t="s">
        <v>30</v>
      </c>
      <c r="B29" s="211">
        <v>0</v>
      </c>
      <c r="C29" s="212">
        <v>13</v>
      </c>
      <c r="D29" s="212">
        <v>0</v>
      </c>
      <c r="E29" s="212">
        <v>2</v>
      </c>
      <c r="F29" s="212">
        <v>6</v>
      </c>
      <c r="G29" s="212">
        <v>1</v>
      </c>
      <c r="H29" s="212">
        <v>1</v>
      </c>
      <c r="I29" s="212">
        <v>0</v>
      </c>
      <c r="J29" s="212">
        <v>0</v>
      </c>
      <c r="K29" s="212">
        <v>2</v>
      </c>
      <c r="L29" s="212">
        <v>1</v>
      </c>
      <c r="M29" s="212">
        <v>10</v>
      </c>
      <c r="N29" s="212">
        <v>0</v>
      </c>
      <c r="O29" s="212">
        <v>3</v>
      </c>
      <c r="P29" s="212">
        <v>3</v>
      </c>
      <c r="Q29" s="212">
        <v>4</v>
      </c>
      <c r="R29" s="212">
        <v>0</v>
      </c>
      <c r="S29" s="212">
        <v>0</v>
      </c>
      <c r="T29" s="213">
        <v>2</v>
      </c>
      <c r="U29" s="214">
        <v>48</v>
      </c>
      <c r="V29" s="352">
        <f t="shared" si="0"/>
        <v>0</v>
      </c>
    </row>
    <row r="30" spans="1:22" s="25" customFormat="1" ht="12" customHeight="1">
      <c r="A30" s="210" t="s">
        <v>284</v>
      </c>
      <c r="B30" s="211">
        <v>0</v>
      </c>
      <c r="C30" s="212">
        <v>0</v>
      </c>
      <c r="D30" s="212">
        <v>0</v>
      </c>
      <c r="E30" s="212">
        <v>3</v>
      </c>
      <c r="F30" s="212">
        <v>0</v>
      </c>
      <c r="G30" s="212">
        <v>0</v>
      </c>
      <c r="H30" s="212">
        <v>0</v>
      </c>
      <c r="I30" s="212">
        <v>0</v>
      </c>
      <c r="J30" s="212">
        <v>0</v>
      </c>
      <c r="K30" s="212">
        <v>0</v>
      </c>
      <c r="L30" s="212">
        <v>0</v>
      </c>
      <c r="M30" s="212">
        <v>0</v>
      </c>
      <c r="N30" s="212">
        <v>0</v>
      </c>
      <c r="O30" s="212">
        <v>0</v>
      </c>
      <c r="P30" s="212">
        <v>0</v>
      </c>
      <c r="Q30" s="212">
        <v>1</v>
      </c>
      <c r="R30" s="212">
        <v>0</v>
      </c>
      <c r="S30" s="212">
        <v>0</v>
      </c>
      <c r="T30" s="213">
        <v>0</v>
      </c>
      <c r="U30" s="214">
        <v>4</v>
      </c>
      <c r="V30" s="352">
        <f t="shared" si="0"/>
        <v>0</v>
      </c>
    </row>
    <row r="31" spans="1:22" s="25" customFormat="1" ht="12" customHeight="1">
      <c r="A31" s="210" t="s">
        <v>54</v>
      </c>
      <c r="B31" s="211">
        <v>0</v>
      </c>
      <c r="C31" s="212">
        <v>0</v>
      </c>
      <c r="D31" s="212">
        <v>0</v>
      </c>
      <c r="E31" s="212">
        <v>1</v>
      </c>
      <c r="F31" s="212">
        <v>0</v>
      </c>
      <c r="G31" s="212">
        <v>0</v>
      </c>
      <c r="H31" s="212">
        <v>0</v>
      </c>
      <c r="I31" s="212">
        <v>0</v>
      </c>
      <c r="J31" s="212">
        <v>0</v>
      </c>
      <c r="K31" s="212">
        <v>0</v>
      </c>
      <c r="L31" s="212">
        <v>0</v>
      </c>
      <c r="M31" s="212">
        <v>0</v>
      </c>
      <c r="N31" s="212">
        <v>1</v>
      </c>
      <c r="O31" s="212">
        <v>0</v>
      </c>
      <c r="P31" s="212">
        <v>0</v>
      </c>
      <c r="Q31" s="212">
        <v>0</v>
      </c>
      <c r="R31" s="212">
        <v>0</v>
      </c>
      <c r="S31" s="212">
        <v>0</v>
      </c>
      <c r="T31" s="213">
        <v>0</v>
      </c>
      <c r="U31" s="214">
        <v>2</v>
      </c>
      <c r="V31" s="352">
        <f t="shared" si="0"/>
        <v>0</v>
      </c>
    </row>
    <row r="32" spans="1:22" s="25" customFormat="1" ht="12" customHeight="1">
      <c r="A32" s="210" t="s">
        <v>5</v>
      </c>
      <c r="B32" s="211">
        <v>0</v>
      </c>
      <c r="C32" s="212">
        <v>0</v>
      </c>
      <c r="D32" s="212">
        <v>0</v>
      </c>
      <c r="E32" s="212">
        <v>0</v>
      </c>
      <c r="F32" s="212">
        <v>0</v>
      </c>
      <c r="G32" s="212">
        <v>0</v>
      </c>
      <c r="H32" s="212">
        <v>2</v>
      </c>
      <c r="I32" s="212">
        <v>0</v>
      </c>
      <c r="J32" s="212">
        <v>0</v>
      </c>
      <c r="K32" s="212">
        <v>9</v>
      </c>
      <c r="L32" s="212">
        <v>9</v>
      </c>
      <c r="M32" s="212">
        <v>9</v>
      </c>
      <c r="N32" s="212">
        <v>1</v>
      </c>
      <c r="O32" s="212">
        <v>4</v>
      </c>
      <c r="P32" s="212">
        <v>1</v>
      </c>
      <c r="Q32" s="212">
        <v>5</v>
      </c>
      <c r="R32" s="212">
        <v>0</v>
      </c>
      <c r="S32" s="212">
        <v>0</v>
      </c>
      <c r="T32" s="213">
        <v>0</v>
      </c>
      <c r="U32" s="214">
        <v>40</v>
      </c>
      <c r="V32" s="352">
        <f t="shared" si="0"/>
        <v>0</v>
      </c>
    </row>
    <row r="33" spans="1:22" s="25" customFormat="1" ht="12" customHeight="1">
      <c r="A33" s="210" t="s">
        <v>202</v>
      </c>
      <c r="B33" s="211">
        <v>0</v>
      </c>
      <c r="C33" s="212">
        <v>12</v>
      </c>
      <c r="D33" s="212">
        <v>24</v>
      </c>
      <c r="E33" s="212">
        <v>12</v>
      </c>
      <c r="F33" s="212">
        <v>4</v>
      </c>
      <c r="G33" s="212">
        <v>1</v>
      </c>
      <c r="H33" s="212">
        <v>0</v>
      </c>
      <c r="I33" s="212">
        <v>0</v>
      </c>
      <c r="J33" s="212">
        <v>0</v>
      </c>
      <c r="K33" s="212">
        <v>0</v>
      </c>
      <c r="L33" s="212">
        <v>0</v>
      </c>
      <c r="M33" s="212">
        <v>0</v>
      </c>
      <c r="N33" s="212">
        <v>0</v>
      </c>
      <c r="O33" s="212">
        <v>0</v>
      </c>
      <c r="P33" s="212">
        <v>0</v>
      </c>
      <c r="Q33" s="212">
        <v>0</v>
      </c>
      <c r="R33" s="212">
        <v>0</v>
      </c>
      <c r="S33" s="212">
        <v>0</v>
      </c>
      <c r="T33" s="213">
        <v>0</v>
      </c>
      <c r="U33" s="214">
        <v>53</v>
      </c>
      <c r="V33" s="352">
        <f t="shared" si="0"/>
        <v>0</v>
      </c>
    </row>
    <row r="34" spans="1:22" s="25" customFormat="1" ht="12" customHeight="1">
      <c r="A34" s="210" t="s">
        <v>285</v>
      </c>
      <c r="B34" s="211">
        <v>0</v>
      </c>
      <c r="C34" s="212">
        <v>4</v>
      </c>
      <c r="D34" s="212">
        <v>1</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3">
        <v>0</v>
      </c>
      <c r="U34" s="214">
        <v>5</v>
      </c>
      <c r="V34" s="352">
        <f t="shared" si="0"/>
        <v>0</v>
      </c>
    </row>
    <row r="35" spans="1:22" s="25" customFormat="1" ht="12" customHeight="1">
      <c r="A35" s="210" t="s">
        <v>194</v>
      </c>
      <c r="B35" s="211">
        <v>0</v>
      </c>
      <c r="C35" s="212">
        <v>0</v>
      </c>
      <c r="D35" s="212">
        <v>0</v>
      </c>
      <c r="E35" s="212">
        <v>0</v>
      </c>
      <c r="F35" s="212">
        <v>0</v>
      </c>
      <c r="G35" s="212">
        <v>0</v>
      </c>
      <c r="H35" s="212">
        <v>0</v>
      </c>
      <c r="I35" s="212">
        <v>0</v>
      </c>
      <c r="J35" s="212">
        <v>0</v>
      </c>
      <c r="K35" s="212">
        <v>0</v>
      </c>
      <c r="L35" s="212">
        <v>0</v>
      </c>
      <c r="M35" s="212">
        <v>0</v>
      </c>
      <c r="N35" s="212">
        <v>0</v>
      </c>
      <c r="O35" s="212">
        <v>0</v>
      </c>
      <c r="P35" s="212">
        <v>0</v>
      </c>
      <c r="Q35" s="212">
        <v>0</v>
      </c>
      <c r="R35" s="212">
        <v>0</v>
      </c>
      <c r="S35" s="212">
        <v>2</v>
      </c>
      <c r="T35" s="213">
        <v>4</v>
      </c>
      <c r="U35" s="214">
        <v>6</v>
      </c>
      <c r="V35" s="352">
        <f t="shared" si="0"/>
        <v>0</v>
      </c>
    </row>
    <row r="36" spans="1:22" s="25" customFormat="1" ht="12" customHeight="1">
      <c r="A36" s="210" t="s">
        <v>26</v>
      </c>
      <c r="B36" s="211">
        <v>0</v>
      </c>
      <c r="C36" s="212">
        <v>0</v>
      </c>
      <c r="D36" s="212">
        <v>0</v>
      </c>
      <c r="E36" s="212">
        <v>0</v>
      </c>
      <c r="F36" s="212">
        <v>0</v>
      </c>
      <c r="G36" s="212">
        <v>0</v>
      </c>
      <c r="H36" s="212">
        <v>0</v>
      </c>
      <c r="I36" s="212">
        <v>0</v>
      </c>
      <c r="J36" s="212">
        <v>0</v>
      </c>
      <c r="K36" s="212">
        <v>0</v>
      </c>
      <c r="L36" s="212">
        <v>1</v>
      </c>
      <c r="M36" s="212">
        <v>5</v>
      </c>
      <c r="N36" s="212">
        <v>0</v>
      </c>
      <c r="O36" s="212">
        <v>11</v>
      </c>
      <c r="P36" s="212">
        <v>10</v>
      </c>
      <c r="Q36" s="212">
        <v>18</v>
      </c>
      <c r="R36" s="212">
        <v>31</v>
      </c>
      <c r="S36" s="212">
        <v>6</v>
      </c>
      <c r="T36" s="213">
        <v>11</v>
      </c>
      <c r="U36" s="214">
        <v>93</v>
      </c>
      <c r="V36" s="352">
        <f t="shared" si="0"/>
        <v>0</v>
      </c>
    </row>
    <row r="37" spans="1:22" s="25" customFormat="1" ht="12" customHeight="1">
      <c r="A37" s="210" t="s">
        <v>195</v>
      </c>
      <c r="B37" s="211">
        <v>0</v>
      </c>
      <c r="C37" s="212">
        <v>0</v>
      </c>
      <c r="D37" s="212">
        <v>0</v>
      </c>
      <c r="E37" s="212">
        <v>0</v>
      </c>
      <c r="F37" s="212">
        <v>0</v>
      </c>
      <c r="G37" s="212">
        <v>0</v>
      </c>
      <c r="H37" s="212">
        <v>0</v>
      </c>
      <c r="I37" s="212">
        <v>0</v>
      </c>
      <c r="J37" s="212">
        <v>0</v>
      </c>
      <c r="K37" s="212">
        <v>0</v>
      </c>
      <c r="L37" s="212">
        <v>0</v>
      </c>
      <c r="M37" s="212">
        <v>1</v>
      </c>
      <c r="N37" s="212">
        <v>0</v>
      </c>
      <c r="O37" s="212">
        <v>0</v>
      </c>
      <c r="P37" s="212">
        <v>1</v>
      </c>
      <c r="Q37" s="212">
        <v>0</v>
      </c>
      <c r="R37" s="212">
        <v>0</v>
      </c>
      <c r="S37" s="212">
        <v>0</v>
      </c>
      <c r="T37" s="213">
        <v>0</v>
      </c>
      <c r="U37" s="214">
        <v>2</v>
      </c>
      <c r="V37" s="352">
        <f aca="true" t="shared" si="1" ref="V37:V69">SUM(B37:T37)-U37</f>
        <v>0</v>
      </c>
    </row>
    <row r="38" spans="1:22" s="25" customFormat="1" ht="12" customHeight="1">
      <c r="A38" s="210" t="s">
        <v>20</v>
      </c>
      <c r="B38" s="211">
        <v>0</v>
      </c>
      <c r="C38" s="212">
        <v>0</v>
      </c>
      <c r="D38" s="212">
        <v>0</v>
      </c>
      <c r="E38" s="212">
        <v>0</v>
      </c>
      <c r="F38" s="212">
        <v>0</v>
      </c>
      <c r="G38" s="212">
        <v>0</v>
      </c>
      <c r="H38" s="212">
        <v>0</v>
      </c>
      <c r="I38" s="212">
        <v>0</v>
      </c>
      <c r="J38" s="212">
        <v>9</v>
      </c>
      <c r="K38" s="212">
        <v>5</v>
      </c>
      <c r="L38" s="212">
        <v>4</v>
      </c>
      <c r="M38" s="212">
        <v>4</v>
      </c>
      <c r="N38" s="212">
        <v>0</v>
      </c>
      <c r="O38" s="212">
        <v>0</v>
      </c>
      <c r="P38" s="212">
        <v>0</v>
      </c>
      <c r="Q38" s="212">
        <v>2</v>
      </c>
      <c r="R38" s="212">
        <v>2</v>
      </c>
      <c r="S38" s="212">
        <v>0</v>
      </c>
      <c r="T38" s="213">
        <v>2</v>
      </c>
      <c r="U38" s="214">
        <v>28</v>
      </c>
      <c r="V38" s="352">
        <f t="shared" si="1"/>
        <v>0</v>
      </c>
    </row>
    <row r="39" spans="1:22" s="25" customFormat="1" ht="12" customHeight="1">
      <c r="A39" s="210" t="s">
        <v>61</v>
      </c>
      <c r="B39" s="211">
        <v>0</v>
      </c>
      <c r="C39" s="212">
        <v>16</v>
      </c>
      <c r="D39" s="212">
        <v>5</v>
      </c>
      <c r="E39" s="212">
        <v>1</v>
      </c>
      <c r="F39" s="212">
        <v>2</v>
      </c>
      <c r="G39" s="212">
        <v>1</v>
      </c>
      <c r="H39" s="212">
        <v>4</v>
      </c>
      <c r="I39" s="212">
        <v>2</v>
      </c>
      <c r="J39" s="212">
        <v>0</v>
      </c>
      <c r="K39" s="212">
        <v>0</v>
      </c>
      <c r="L39" s="212">
        <v>1</v>
      </c>
      <c r="M39" s="212">
        <v>0</v>
      </c>
      <c r="N39" s="212">
        <v>4</v>
      </c>
      <c r="O39" s="212">
        <v>5</v>
      </c>
      <c r="P39" s="212">
        <v>0</v>
      </c>
      <c r="Q39" s="212">
        <v>3</v>
      </c>
      <c r="R39" s="212">
        <v>0</v>
      </c>
      <c r="S39" s="212">
        <v>10</v>
      </c>
      <c r="T39" s="213">
        <v>3</v>
      </c>
      <c r="U39" s="214">
        <v>57</v>
      </c>
      <c r="V39" s="352">
        <f t="shared" si="1"/>
        <v>0</v>
      </c>
    </row>
    <row r="40" spans="1:22" s="25" customFormat="1" ht="12" customHeight="1">
      <c r="A40" s="210" t="s">
        <v>286</v>
      </c>
      <c r="B40" s="211">
        <v>0</v>
      </c>
      <c r="C40" s="212">
        <v>0</v>
      </c>
      <c r="D40" s="212">
        <v>0</v>
      </c>
      <c r="E40" s="212">
        <v>1</v>
      </c>
      <c r="F40" s="212">
        <v>0</v>
      </c>
      <c r="G40" s="212">
        <v>0</v>
      </c>
      <c r="H40" s="212">
        <v>0</v>
      </c>
      <c r="I40" s="212">
        <v>0</v>
      </c>
      <c r="J40" s="212">
        <v>0</v>
      </c>
      <c r="K40" s="212">
        <v>0</v>
      </c>
      <c r="L40" s="212">
        <v>0</v>
      </c>
      <c r="M40" s="212">
        <v>0</v>
      </c>
      <c r="N40" s="212">
        <v>0</v>
      </c>
      <c r="O40" s="212">
        <v>0</v>
      </c>
      <c r="P40" s="212">
        <v>0</v>
      </c>
      <c r="Q40" s="212">
        <v>0</v>
      </c>
      <c r="R40" s="212">
        <v>0</v>
      </c>
      <c r="S40" s="212">
        <v>0</v>
      </c>
      <c r="T40" s="213">
        <v>0</v>
      </c>
      <c r="U40" s="214">
        <v>1</v>
      </c>
      <c r="V40" s="352">
        <f t="shared" si="1"/>
        <v>0</v>
      </c>
    </row>
    <row r="41" spans="1:22" s="25" customFormat="1" ht="12" customHeight="1">
      <c r="A41" s="210" t="s">
        <v>66</v>
      </c>
      <c r="B41" s="211">
        <v>0</v>
      </c>
      <c r="C41" s="212">
        <v>0</v>
      </c>
      <c r="D41" s="212">
        <v>0</v>
      </c>
      <c r="E41" s="212">
        <v>0</v>
      </c>
      <c r="F41" s="212">
        <v>0</v>
      </c>
      <c r="G41" s="212">
        <v>0</v>
      </c>
      <c r="H41" s="212">
        <v>0</v>
      </c>
      <c r="I41" s="212">
        <v>0</v>
      </c>
      <c r="J41" s="212">
        <v>0</v>
      </c>
      <c r="K41" s="212">
        <v>0</v>
      </c>
      <c r="L41" s="212">
        <v>0</v>
      </c>
      <c r="M41" s="212">
        <v>0</v>
      </c>
      <c r="N41" s="212">
        <v>0</v>
      </c>
      <c r="O41" s="212">
        <v>4</v>
      </c>
      <c r="P41" s="212">
        <v>4</v>
      </c>
      <c r="Q41" s="212">
        <v>4</v>
      </c>
      <c r="R41" s="212">
        <v>5</v>
      </c>
      <c r="S41" s="212">
        <v>3</v>
      </c>
      <c r="T41" s="213">
        <v>1</v>
      </c>
      <c r="U41" s="214">
        <v>21</v>
      </c>
      <c r="V41" s="352"/>
    </row>
    <row r="42" spans="1:22" s="25" customFormat="1" ht="12" customHeight="1">
      <c r="A42" s="210" t="s">
        <v>287</v>
      </c>
      <c r="B42" s="211">
        <v>0</v>
      </c>
      <c r="C42" s="212">
        <v>0</v>
      </c>
      <c r="D42" s="212">
        <v>1</v>
      </c>
      <c r="E42" s="212">
        <v>1</v>
      </c>
      <c r="F42" s="212">
        <v>1</v>
      </c>
      <c r="G42" s="212">
        <v>0</v>
      </c>
      <c r="H42" s="212">
        <v>0</v>
      </c>
      <c r="I42" s="212">
        <v>0</v>
      </c>
      <c r="J42" s="212">
        <v>1</v>
      </c>
      <c r="K42" s="212">
        <v>0</v>
      </c>
      <c r="L42" s="212">
        <v>0</v>
      </c>
      <c r="M42" s="212">
        <v>0</v>
      </c>
      <c r="N42" s="212">
        <v>0</v>
      </c>
      <c r="O42" s="212">
        <v>0</v>
      </c>
      <c r="P42" s="212">
        <v>0</v>
      </c>
      <c r="Q42" s="212">
        <v>0</v>
      </c>
      <c r="R42" s="212">
        <v>0</v>
      </c>
      <c r="S42" s="212">
        <v>0</v>
      </c>
      <c r="T42" s="213">
        <v>0</v>
      </c>
      <c r="U42" s="214">
        <v>4</v>
      </c>
      <c r="V42" s="352">
        <f t="shared" si="1"/>
        <v>0</v>
      </c>
    </row>
    <row r="43" spans="1:22" s="25" customFormat="1" ht="12" customHeight="1">
      <c r="A43" s="210" t="s">
        <v>203</v>
      </c>
      <c r="B43" s="211">
        <v>0</v>
      </c>
      <c r="C43" s="212">
        <v>1</v>
      </c>
      <c r="D43" s="212">
        <v>0</v>
      </c>
      <c r="E43" s="212">
        <v>0</v>
      </c>
      <c r="F43" s="212">
        <v>0</v>
      </c>
      <c r="G43" s="212">
        <v>0</v>
      </c>
      <c r="H43" s="212">
        <v>0</v>
      </c>
      <c r="I43" s="212">
        <v>0</v>
      </c>
      <c r="J43" s="212">
        <v>0</v>
      </c>
      <c r="K43" s="212">
        <v>0</v>
      </c>
      <c r="L43" s="212">
        <v>0</v>
      </c>
      <c r="M43" s="212">
        <v>0</v>
      </c>
      <c r="N43" s="212">
        <v>0</v>
      </c>
      <c r="O43" s="212">
        <v>0</v>
      </c>
      <c r="P43" s="212">
        <v>0</v>
      </c>
      <c r="Q43" s="212">
        <v>0</v>
      </c>
      <c r="R43" s="212">
        <v>0</v>
      </c>
      <c r="S43" s="212">
        <v>0</v>
      </c>
      <c r="T43" s="213">
        <v>1</v>
      </c>
      <c r="U43" s="214">
        <v>2</v>
      </c>
      <c r="V43" s="352">
        <f t="shared" si="1"/>
        <v>0</v>
      </c>
    </row>
    <row r="44" spans="1:22" s="25" customFormat="1" ht="12" customHeight="1">
      <c r="A44" s="210" t="s">
        <v>8</v>
      </c>
      <c r="B44" s="211">
        <v>0</v>
      </c>
      <c r="C44" s="212">
        <v>0</v>
      </c>
      <c r="D44" s="212">
        <v>0</v>
      </c>
      <c r="E44" s="212">
        <v>0</v>
      </c>
      <c r="F44" s="212">
        <v>0</v>
      </c>
      <c r="G44" s="212">
        <v>0</v>
      </c>
      <c r="H44" s="212">
        <v>5</v>
      </c>
      <c r="I44" s="212">
        <v>0</v>
      </c>
      <c r="J44" s="212">
        <v>0</v>
      </c>
      <c r="K44" s="212">
        <v>0</v>
      </c>
      <c r="L44" s="212">
        <v>0</v>
      </c>
      <c r="M44" s="212">
        <v>0</v>
      </c>
      <c r="N44" s="212">
        <v>0</v>
      </c>
      <c r="O44" s="212">
        <v>0</v>
      </c>
      <c r="P44" s="212">
        <v>0</v>
      </c>
      <c r="Q44" s="212">
        <v>0</v>
      </c>
      <c r="R44" s="212">
        <v>0</v>
      </c>
      <c r="S44" s="212">
        <v>0</v>
      </c>
      <c r="T44" s="213">
        <v>0</v>
      </c>
      <c r="U44" s="214">
        <v>5</v>
      </c>
      <c r="V44" s="352">
        <f t="shared" si="1"/>
        <v>0</v>
      </c>
    </row>
    <row r="45" spans="1:22" s="25" customFormat="1" ht="12" customHeight="1">
      <c r="A45" s="210" t="s">
        <v>21</v>
      </c>
      <c r="B45" s="211">
        <v>0</v>
      </c>
      <c r="C45" s="212">
        <v>0</v>
      </c>
      <c r="D45" s="212">
        <v>0</v>
      </c>
      <c r="E45" s="212">
        <v>0</v>
      </c>
      <c r="F45" s="212">
        <v>0</v>
      </c>
      <c r="G45" s="212">
        <v>0</v>
      </c>
      <c r="H45" s="212">
        <v>0</v>
      </c>
      <c r="I45" s="212">
        <v>0</v>
      </c>
      <c r="J45" s="212">
        <v>1</v>
      </c>
      <c r="K45" s="212">
        <v>0</v>
      </c>
      <c r="L45" s="212">
        <v>0</v>
      </c>
      <c r="M45" s="212">
        <v>0</v>
      </c>
      <c r="N45" s="212">
        <v>0</v>
      </c>
      <c r="O45" s="212">
        <v>0</v>
      </c>
      <c r="P45" s="212">
        <v>0</v>
      </c>
      <c r="Q45" s="212">
        <v>0</v>
      </c>
      <c r="R45" s="212">
        <v>0</v>
      </c>
      <c r="S45" s="212">
        <v>0</v>
      </c>
      <c r="T45" s="213">
        <v>0</v>
      </c>
      <c r="U45" s="214">
        <v>1</v>
      </c>
      <c r="V45" s="352">
        <f t="shared" si="1"/>
        <v>0</v>
      </c>
    </row>
    <row r="46" spans="1:22" s="25" customFormat="1" ht="12" customHeight="1">
      <c r="A46" s="210" t="s">
        <v>9</v>
      </c>
      <c r="B46" s="211">
        <v>0</v>
      </c>
      <c r="C46" s="212">
        <v>0</v>
      </c>
      <c r="D46" s="212">
        <v>0</v>
      </c>
      <c r="E46" s="212">
        <v>2</v>
      </c>
      <c r="F46" s="212">
        <v>2</v>
      </c>
      <c r="G46" s="212">
        <v>0</v>
      </c>
      <c r="H46" s="212">
        <v>0</v>
      </c>
      <c r="I46" s="212">
        <v>0</v>
      </c>
      <c r="J46" s="212">
        <v>0</v>
      </c>
      <c r="K46" s="212">
        <v>0</v>
      </c>
      <c r="L46" s="212">
        <v>0</v>
      </c>
      <c r="M46" s="212">
        <v>0</v>
      </c>
      <c r="N46" s="212">
        <v>0</v>
      </c>
      <c r="O46" s="212">
        <v>0</v>
      </c>
      <c r="P46" s="212">
        <v>1</v>
      </c>
      <c r="Q46" s="212">
        <v>6</v>
      </c>
      <c r="R46" s="212">
        <v>1</v>
      </c>
      <c r="S46" s="212">
        <v>1</v>
      </c>
      <c r="T46" s="213">
        <v>8</v>
      </c>
      <c r="U46" s="214">
        <v>21</v>
      </c>
      <c r="V46" s="352">
        <f t="shared" si="1"/>
        <v>0</v>
      </c>
    </row>
    <row r="47" spans="1:22" s="25" customFormat="1" ht="12" customHeight="1">
      <c r="A47" s="210" t="s">
        <v>49</v>
      </c>
      <c r="B47" s="211">
        <v>0</v>
      </c>
      <c r="C47" s="212">
        <v>0</v>
      </c>
      <c r="D47" s="212">
        <v>0</v>
      </c>
      <c r="E47" s="212">
        <v>0</v>
      </c>
      <c r="F47" s="212">
        <v>0</v>
      </c>
      <c r="G47" s="212">
        <v>0</v>
      </c>
      <c r="H47" s="212">
        <v>0</v>
      </c>
      <c r="I47" s="212">
        <v>0</v>
      </c>
      <c r="J47" s="212">
        <v>0</v>
      </c>
      <c r="K47" s="212">
        <v>0</v>
      </c>
      <c r="L47" s="212">
        <v>0</v>
      </c>
      <c r="M47" s="212">
        <v>0</v>
      </c>
      <c r="N47" s="212">
        <v>0</v>
      </c>
      <c r="O47" s="212">
        <v>0</v>
      </c>
      <c r="P47" s="212">
        <v>0</v>
      </c>
      <c r="Q47" s="212">
        <v>0</v>
      </c>
      <c r="R47" s="212">
        <v>2</v>
      </c>
      <c r="S47" s="212">
        <v>0</v>
      </c>
      <c r="T47" s="213">
        <v>0</v>
      </c>
      <c r="U47" s="214">
        <v>2</v>
      </c>
      <c r="V47" s="352">
        <f t="shared" si="1"/>
        <v>0</v>
      </c>
    </row>
    <row r="48" spans="1:22" s="25" customFormat="1" ht="12" customHeight="1">
      <c r="A48" s="210" t="s">
        <v>190</v>
      </c>
      <c r="B48" s="211">
        <v>0</v>
      </c>
      <c r="C48" s="212">
        <v>0</v>
      </c>
      <c r="D48" s="212">
        <v>0</v>
      </c>
      <c r="E48" s="212">
        <v>0</v>
      </c>
      <c r="F48" s="212">
        <v>0</v>
      </c>
      <c r="G48" s="212">
        <v>0</v>
      </c>
      <c r="H48" s="212">
        <v>0</v>
      </c>
      <c r="I48" s="212">
        <v>0</v>
      </c>
      <c r="J48" s="212">
        <v>0</v>
      </c>
      <c r="K48" s="212">
        <v>0</v>
      </c>
      <c r="L48" s="212">
        <v>0</v>
      </c>
      <c r="M48" s="212">
        <v>0</v>
      </c>
      <c r="N48" s="212">
        <v>0</v>
      </c>
      <c r="O48" s="212">
        <v>0</v>
      </c>
      <c r="P48" s="212">
        <v>1</v>
      </c>
      <c r="Q48" s="212">
        <v>6</v>
      </c>
      <c r="R48" s="212">
        <v>0</v>
      </c>
      <c r="S48" s="212">
        <v>3</v>
      </c>
      <c r="T48" s="213">
        <v>3</v>
      </c>
      <c r="U48" s="214">
        <v>13</v>
      </c>
      <c r="V48" s="352">
        <f t="shared" si="1"/>
        <v>0</v>
      </c>
    </row>
    <row r="49" spans="1:22" s="25" customFormat="1" ht="12" customHeight="1">
      <c r="A49" s="210" t="s">
        <v>62</v>
      </c>
      <c r="B49" s="211">
        <v>0</v>
      </c>
      <c r="C49" s="212">
        <v>0</v>
      </c>
      <c r="D49" s="212">
        <v>0</v>
      </c>
      <c r="E49" s="212">
        <v>1</v>
      </c>
      <c r="F49" s="212">
        <v>0</v>
      </c>
      <c r="G49" s="212">
        <v>0</v>
      </c>
      <c r="H49" s="212">
        <v>0</v>
      </c>
      <c r="I49" s="212">
        <v>0</v>
      </c>
      <c r="J49" s="212">
        <v>0</v>
      </c>
      <c r="K49" s="212">
        <v>0</v>
      </c>
      <c r="L49" s="212">
        <v>0</v>
      </c>
      <c r="M49" s="212">
        <v>0</v>
      </c>
      <c r="N49" s="212">
        <v>0</v>
      </c>
      <c r="O49" s="212">
        <v>1</v>
      </c>
      <c r="P49" s="212">
        <v>1</v>
      </c>
      <c r="Q49" s="212">
        <v>5</v>
      </c>
      <c r="R49" s="212">
        <v>1</v>
      </c>
      <c r="S49" s="212">
        <v>1</v>
      </c>
      <c r="T49" s="213">
        <v>0</v>
      </c>
      <c r="U49" s="214">
        <v>10</v>
      </c>
      <c r="V49" s="352">
        <f t="shared" si="1"/>
        <v>0</v>
      </c>
    </row>
    <row r="50" spans="1:22" s="25" customFormat="1" ht="12" customHeight="1">
      <c r="A50" s="210" t="s">
        <v>22</v>
      </c>
      <c r="B50" s="211">
        <v>0</v>
      </c>
      <c r="C50" s="212">
        <v>10</v>
      </c>
      <c r="D50" s="212">
        <v>1</v>
      </c>
      <c r="E50" s="212">
        <v>2</v>
      </c>
      <c r="F50" s="212">
        <v>1</v>
      </c>
      <c r="G50" s="212">
        <v>0</v>
      </c>
      <c r="H50" s="212">
        <v>2</v>
      </c>
      <c r="I50" s="212">
        <v>6</v>
      </c>
      <c r="J50" s="212">
        <v>1</v>
      </c>
      <c r="K50" s="212">
        <v>1</v>
      </c>
      <c r="L50" s="212">
        <v>1</v>
      </c>
      <c r="M50" s="212">
        <v>1</v>
      </c>
      <c r="N50" s="212">
        <v>0</v>
      </c>
      <c r="O50" s="212">
        <v>0</v>
      </c>
      <c r="P50" s="212">
        <v>2</v>
      </c>
      <c r="Q50" s="212">
        <v>0</v>
      </c>
      <c r="R50" s="212">
        <v>0</v>
      </c>
      <c r="S50" s="212">
        <v>2</v>
      </c>
      <c r="T50" s="213">
        <v>0</v>
      </c>
      <c r="U50" s="214">
        <v>30</v>
      </c>
      <c r="V50" s="352">
        <f t="shared" si="1"/>
        <v>0</v>
      </c>
    </row>
    <row r="51" spans="1:22" s="25" customFormat="1" ht="12" customHeight="1">
      <c r="A51" s="210" t="s">
        <v>288</v>
      </c>
      <c r="B51" s="211">
        <v>0</v>
      </c>
      <c r="C51" s="212">
        <v>0</v>
      </c>
      <c r="D51" s="212">
        <v>0</v>
      </c>
      <c r="E51" s="212">
        <v>0</v>
      </c>
      <c r="F51" s="212">
        <v>0</v>
      </c>
      <c r="G51" s="212">
        <v>0</v>
      </c>
      <c r="H51" s="212">
        <v>0</v>
      </c>
      <c r="I51" s="212">
        <v>0</v>
      </c>
      <c r="J51" s="212">
        <v>0</v>
      </c>
      <c r="K51" s="212">
        <v>0</v>
      </c>
      <c r="L51" s="212">
        <v>1</v>
      </c>
      <c r="M51" s="212">
        <v>0</v>
      </c>
      <c r="N51" s="212">
        <v>0</v>
      </c>
      <c r="O51" s="212">
        <v>0</v>
      </c>
      <c r="P51" s="212">
        <v>0</v>
      </c>
      <c r="Q51" s="212">
        <v>0</v>
      </c>
      <c r="R51" s="212">
        <v>0</v>
      </c>
      <c r="S51" s="212">
        <v>0</v>
      </c>
      <c r="T51" s="213">
        <v>0</v>
      </c>
      <c r="U51" s="214">
        <v>1</v>
      </c>
      <c r="V51" s="352">
        <f t="shared" si="1"/>
        <v>0</v>
      </c>
    </row>
    <row r="52" spans="1:22" s="25" customFormat="1" ht="12" customHeight="1">
      <c r="A52" s="210" t="s">
        <v>33</v>
      </c>
      <c r="B52" s="211">
        <v>0</v>
      </c>
      <c r="C52" s="212">
        <v>0</v>
      </c>
      <c r="D52" s="212">
        <v>0</v>
      </c>
      <c r="E52" s="212">
        <v>0</v>
      </c>
      <c r="F52" s="212">
        <v>0</v>
      </c>
      <c r="G52" s="212">
        <v>0</v>
      </c>
      <c r="H52" s="212">
        <v>0</v>
      </c>
      <c r="I52" s="212">
        <v>0</v>
      </c>
      <c r="J52" s="212">
        <v>0</v>
      </c>
      <c r="K52" s="212">
        <v>0</v>
      </c>
      <c r="L52" s="212">
        <v>1</v>
      </c>
      <c r="M52" s="212">
        <v>0</v>
      </c>
      <c r="N52" s="212">
        <v>0</v>
      </c>
      <c r="O52" s="212">
        <v>5</v>
      </c>
      <c r="P52" s="212">
        <v>0</v>
      </c>
      <c r="Q52" s="212">
        <v>2</v>
      </c>
      <c r="R52" s="212">
        <v>4</v>
      </c>
      <c r="S52" s="212">
        <v>1</v>
      </c>
      <c r="T52" s="213">
        <v>6</v>
      </c>
      <c r="U52" s="214">
        <v>19</v>
      </c>
      <c r="V52" s="352">
        <f t="shared" si="1"/>
        <v>0</v>
      </c>
    </row>
    <row r="53" spans="1:22" s="25" customFormat="1" ht="12" customHeight="1">
      <c r="A53" s="210" t="s">
        <v>289</v>
      </c>
      <c r="B53" s="211">
        <v>0</v>
      </c>
      <c r="C53" s="212">
        <v>0</v>
      </c>
      <c r="D53" s="212">
        <v>0</v>
      </c>
      <c r="E53" s="212">
        <v>0</v>
      </c>
      <c r="F53" s="212">
        <v>1</v>
      </c>
      <c r="G53" s="212">
        <v>0</v>
      </c>
      <c r="H53" s="212">
        <v>0</v>
      </c>
      <c r="I53" s="212">
        <v>0</v>
      </c>
      <c r="J53" s="212">
        <v>0</v>
      </c>
      <c r="K53" s="212">
        <v>0</v>
      </c>
      <c r="L53" s="212">
        <v>0</v>
      </c>
      <c r="M53" s="212">
        <v>0</v>
      </c>
      <c r="N53" s="212">
        <v>0</v>
      </c>
      <c r="O53" s="212">
        <v>0</v>
      </c>
      <c r="P53" s="212">
        <v>0</v>
      </c>
      <c r="Q53" s="212">
        <v>0</v>
      </c>
      <c r="R53" s="212">
        <v>0</v>
      </c>
      <c r="S53" s="212">
        <v>0</v>
      </c>
      <c r="T53" s="213">
        <v>0</v>
      </c>
      <c r="U53" s="214">
        <v>1</v>
      </c>
      <c r="V53" s="352">
        <f t="shared" si="1"/>
        <v>0</v>
      </c>
    </row>
    <row r="54" spans="1:22" s="25" customFormat="1" ht="12" customHeight="1">
      <c r="A54" s="210" t="s">
        <v>50</v>
      </c>
      <c r="B54" s="211">
        <v>0</v>
      </c>
      <c r="C54" s="212">
        <v>0</v>
      </c>
      <c r="D54" s="212">
        <v>0</v>
      </c>
      <c r="E54" s="212">
        <v>0</v>
      </c>
      <c r="F54" s="212">
        <v>0</v>
      </c>
      <c r="G54" s="212">
        <v>0</v>
      </c>
      <c r="H54" s="212">
        <v>0</v>
      </c>
      <c r="I54" s="212">
        <v>0</v>
      </c>
      <c r="J54" s="212">
        <v>0</v>
      </c>
      <c r="K54" s="212">
        <v>0</v>
      </c>
      <c r="L54" s="212">
        <v>0</v>
      </c>
      <c r="M54" s="212">
        <v>0</v>
      </c>
      <c r="N54" s="212">
        <v>0</v>
      </c>
      <c r="O54" s="212">
        <v>0</v>
      </c>
      <c r="P54" s="212">
        <v>0</v>
      </c>
      <c r="Q54" s="212">
        <v>0</v>
      </c>
      <c r="R54" s="212">
        <v>0</v>
      </c>
      <c r="S54" s="212">
        <v>1</v>
      </c>
      <c r="T54" s="213">
        <v>0</v>
      </c>
      <c r="U54" s="214">
        <v>1</v>
      </c>
      <c r="V54" s="352">
        <f t="shared" si="1"/>
        <v>0</v>
      </c>
    </row>
    <row r="55" spans="1:22" s="25" customFormat="1" ht="12" customHeight="1">
      <c r="A55" s="210" t="s">
        <v>51</v>
      </c>
      <c r="B55" s="211">
        <v>23</v>
      </c>
      <c r="C55" s="212">
        <v>325</v>
      </c>
      <c r="D55" s="212">
        <v>26</v>
      </c>
      <c r="E55" s="212">
        <v>54</v>
      </c>
      <c r="F55" s="212">
        <v>12</v>
      </c>
      <c r="G55" s="212">
        <v>1</v>
      </c>
      <c r="H55" s="212">
        <v>28</v>
      </c>
      <c r="I55" s="212">
        <v>5</v>
      </c>
      <c r="J55" s="212">
        <v>0</v>
      </c>
      <c r="K55" s="212">
        <v>1</v>
      </c>
      <c r="L55" s="212">
        <v>0</v>
      </c>
      <c r="M55" s="212">
        <v>0</v>
      </c>
      <c r="N55" s="212">
        <v>0</v>
      </c>
      <c r="O55" s="212">
        <v>0</v>
      </c>
      <c r="P55" s="212">
        <v>0</v>
      </c>
      <c r="Q55" s="212">
        <v>0</v>
      </c>
      <c r="R55" s="212">
        <v>0</v>
      </c>
      <c r="S55" s="212">
        <v>0</v>
      </c>
      <c r="T55" s="213">
        <v>0</v>
      </c>
      <c r="U55" s="214">
        <v>475</v>
      </c>
      <c r="V55" s="352">
        <f t="shared" si="1"/>
        <v>0</v>
      </c>
    </row>
    <row r="56" spans="1:22" s="25" customFormat="1" ht="12" customHeight="1">
      <c r="A56" s="210" t="s">
        <v>10</v>
      </c>
      <c r="B56" s="211">
        <v>0</v>
      </c>
      <c r="C56" s="212">
        <v>20</v>
      </c>
      <c r="D56" s="212">
        <v>26</v>
      </c>
      <c r="E56" s="212">
        <v>12</v>
      </c>
      <c r="F56" s="212">
        <v>4</v>
      </c>
      <c r="G56" s="212">
        <v>0</v>
      </c>
      <c r="H56" s="212">
        <v>2</v>
      </c>
      <c r="I56" s="212">
        <v>1</v>
      </c>
      <c r="J56" s="212">
        <v>4</v>
      </c>
      <c r="K56" s="212">
        <v>1</v>
      </c>
      <c r="L56" s="212">
        <v>8</v>
      </c>
      <c r="M56" s="212">
        <v>3</v>
      </c>
      <c r="N56" s="212">
        <v>28</v>
      </c>
      <c r="O56" s="212">
        <v>62</v>
      </c>
      <c r="P56" s="212">
        <v>45</v>
      </c>
      <c r="Q56" s="212">
        <v>69</v>
      </c>
      <c r="R56" s="212">
        <v>51</v>
      </c>
      <c r="S56" s="212">
        <v>31</v>
      </c>
      <c r="T56" s="213">
        <v>12</v>
      </c>
      <c r="U56" s="214">
        <v>379</v>
      </c>
      <c r="V56" s="352">
        <f t="shared" si="1"/>
        <v>0</v>
      </c>
    </row>
    <row r="57" spans="1:22" s="25" customFormat="1" ht="12" customHeight="1">
      <c r="A57" s="210" t="s">
        <v>290</v>
      </c>
      <c r="B57" s="211">
        <v>0</v>
      </c>
      <c r="C57" s="212">
        <v>0</v>
      </c>
      <c r="D57" s="212">
        <v>0</v>
      </c>
      <c r="E57" s="212">
        <v>0</v>
      </c>
      <c r="F57" s="212">
        <v>0</v>
      </c>
      <c r="G57" s="212">
        <v>0</v>
      </c>
      <c r="H57" s="212">
        <v>1</v>
      </c>
      <c r="I57" s="212">
        <v>0</v>
      </c>
      <c r="J57" s="212">
        <v>0</v>
      </c>
      <c r="K57" s="212">
        <v>0</v>
      </c>
      <c r="L57" s="212">
        <v>0</v>
      </c>
      <c r="M57" s="212">
        <v>0</v>
      </c>
      <c r="N57" s="212">
        <v>0</v>
      </c>
      <c r="O57" s="212">
        <v>0</v>
      </c>
      <c r="P57" s="212">
        <v>0</v>
      </c>
      <c r="Q57" s="212">
        <v>0</v>
      </c>
      <c r="R57" s="212">
        <v>0</v>
      </c>
      <c r="S57" s="212">
        <v>0</v>
      </c>
      <c r="T57" s="213">
        <v>0</v>
      </c>
      <c r="U57" s="214">
        <v>1</v>
      </c>
      <c r="V57" s="352">
        <f t="shared" si="1"/>
        <v>0</v>
      </c>
    </row>
    <row r="58" spans="1:22" s="25" customFormat="1" ht="12" customHeight="1">
      <c r="A58" s="210" t="s">
        <v>57</v>
      </c>
      <c r="B58" s="211">
        <v>0</v>
      </c>
      <c r="C58" s="212">
        <v>0</v>
      </c>
      <c r="D58" s="212">
        <v>0</v>
      </c>
      <c r="E58" s="212">
        <v>0</v>
      </c>
      <c r="F58" s="212">
        <v>0</v>
      </c>
      <c r="G58" s="212">
        <v>0</v>
      </c>
      <c r="H58" s="212">
        <v>1</v>
      </c>
      <c r="I58" s="212">
        <v>0</v>
      </c>
      <c r="J58" s="212">
        <v>0</v>
      </c>
      <c r="K58" s="212">
        <v>0</v>
      </c>
      <c r="L58" s="212">
        <v>0</v>
      </c>
      <c r="M58" s="212">
        <v>0</v>
      </c>
      <c r="N58" s="212">
        <v>0</v>
      </c>
      <c r="O58" s="212">
        <v>1</v>
      </c>
      <c r="P58" s="212">
        <v>0</v>
      </c>
      <c r="Q58" s="212">
        <v>0</v>
      </c>
      <c r="R58" s="212">
        <v>0</v>
      </c>
      <c r="S58" s="212">
        <v>0</v>
      </c>
      <c r="T58" s="213">
        <v>0</v>
      </c>
      <c r="U58" s="214">
        <v>2</v>
      </c>
      <c r="V58" s="352">
        <f t="shared" si="1"/>
        <v>0</v>
      </c>
    </row>
    <row r="59" spans="1:22" s="25" customFormat="1" ht="12" customHeight="1">
      <c r="A59" s="210" t="s">
        <v>23</v>
      </c>
      <c r="B59" s="211">
        <v>0</v>
      </c>
      <c r="C59" s="212">
        <v>0</v>
      </c>
      <c r="D59" s="212">
        <v>0</v>
      </c>
      <c r="E59" s="212">
        <v>0</v>
      </c>
      <c r="F59" s="212">
        <v>0</v>
      </c>
      <c r="G59" s="212">
        <v>0</v>
      </c>
      <c r="H59" s="212">
        <v>0</v>
      </c>
      <c r="I59" s="212">
        <v>0</v>
      </c>
      <c r="J59" s="212">
        <v>0</v>
      </c>
      <c r="K59" s="212">
        <v>0</v>
      </c>
      <c r="L59" s="212">
        <v>0</v>
      </c>
      <c r="M59" s="212">
        <v>0</v>
      </c>
      <c r="N59" s="212">
        <v>0</v>
      </c>
      <c r="O59" s="212">
        <v>0</v>
      </c>
      <c r="P59" s="212">
        <v>0</v>
      </c>
      <c r="Q59" s="212">
        <v>2</v>
      </c>
      <c r="R59" s="212">
        <v>0</v>
      </c>
      <c r="S59" s="212">
        <v>0</v>
      </c>
      <c r="T59" s="213">
        <v>0</v>
      </c>
      <c r="U59" s="214">
        <v>2</v>
      </c>
      <c r="V59" s="352">
        <f t="shared" si="1"/>
        <v>0</v>
      </c>
    </row>
    <row r="60" spans="1:22" s="25" customFormat="1" ht="12" customHeight="1">
      <c r="A60" s="210" t="s">
        <v>24</v>
      </c>
      <c r="B60" s="211">
        <v>0</v>
      </c>
      <c r="C60" s="212">
        <v>0</v>
      </c>
      <c r="D60" s="212">
        <v>0</v>
      </c>
      <c r="E60" s="212">
        <v>1</v>
      </c>
      <c r="F60" s="212">
        <v>0</v>
      </c>
      <c r="G60" s="212">
        <v>4</v>
      </c>
      <c r="H60" s="212">
        <v>0</v>
      </c>
      <c r="I60" s="212">
        <v>2</v>
      </c>
      <c r="J60" s="212">
        <v>0</v>
      </c>
      <c r="K60" s="212">
        <v>0</v>
      </c>
      <c r="L60" s="212">
        <v>1</v>
      </c>
      <c r="M60" s="212">
        <v>0</v>
      </c>
      <c r="N60" s="212">
        <v>0</v>
      </c>
      <c r="O60" s="212">
        <v>0</v>
      </c>
      <c r="P60" s="212">
        <v>0</v>
      </c>
      <c r="Q60" s="212">
        <v>0</v>
      </c>
      <c r="R60" s="212">
        <v>7</v>
      </c>
      <c r="S60" s="212">
        <v>10</v>
      </c>
      <c r="T60" s="213">
        <v>1</v>
      </c>
      <c r="U60" s="214">
        <v>26</v>
      </c>
      <c r="V60" s="352">
        <f t="shared" si="1"/>
        <v>0</v>
      </c>
    </row>
    <row r="61" spans="1:22" s="25" customFormat="1" ht="12" customHeight="1">
      <c r="A61" s="210" t="s">
        <v>291</v>
      </c>
      <c r="B61" s="211">
        <v>5</v>
      </c>
      <c r="C61" s="212">
        <v>150</v>
      </c>
      <c r="D61" s="212">
        <v>12</v>
      </c>
      <c r="E61" s="212">
        <v>3</v>
      </c>
      <c r="F61" s="212">
        <v>0</v>
      </c>
      <c r="G61" s="212">
        <v>1</v>
      </c>
      <c r="H61" s="212">
        <v>4</v>
      </c>
      <c r="I61" s="212">
        <v>0</v>
      </c>
      <c r="J61" s="212">
        <v>0</v>
      </c>
      <c r="K61" s="212">
        <v>0</v>
      </c>
      <c r="L61" s="212">
        <v>0</v>
      </c>
      <c r="M61" s="212">
        <v>0</v>
      </c>
      <c r="N61" s="212">
        <v>0</v>
      </c>
      <c r="O61" s="212">
        <v>0</v>
      </c>
      <c r="P61" s="212">
        <v>0</v>
      </c>
      <c r="Q61" s="212">
        <v>0</v>
      </c>
      <c r="R61" s="212">
        <v>0</v>
      </c>
      <c r="S61" s="212">
        <v>0</v>
      </c>
      <c r="T61" s="213">
        <v>0</v>
      </c>
      <c r="U61" s="214">
        <v>175</v>
      </c>
      <c r="V61" s="352">
        <f t="shared" si="1"/>
        <v>0</v>
      </c>
    </row>
    <row r="62" spans="1:22" s="25" customFormat="1" ht="12" customHeight="1">
      <c r="A62" s="210" t="s">
        <v>189</v>
      </c>
      <c r="B62" s="211">
        <v>0</v>
      </c>
      <c r="C62" s="212">
        <v>0</v>
      </c>
      <c r="D62" s="212">
        <v>0</v>
      </c>
      <c r="E62" s="212">
        <v>0</v>
      </c>
      <c r="F62" s="212">
        <v>0</v>
      </c>
      <c r="G62" s="212">
        <v>0</v>
      </c>
      <c r="H62" s="212">
        <v>0</v>
      </c>
      <c r="I62" s="212">
        <v>0</v>
      </c>
      <c r="J62" s="212">
        <v>0</v>
      </c>
      <c r="K62" s="212">
        <v>0</v>
      </c>
      <c r="L62" s="212">
        <v>0</v>
      </c>
      <c r="M62" s="212">
        <v>0</v>
      </c>
      <c r="N62" s="212">
        <v>0</v>
      </c>
      <c r="O62" s="212">
        <v>0</v>
      </c>
      <c r="P62" s="212">
        <v>0</v>
      </c>
      <c r="Q62" s="212">
        <v>0</v>
      </c>
      <c r="R62" s="212">
        <v>2</v>
      </c>
      <c r="S62" s="212">
        <v>0</v>
      </c>
      <c r="T62" s="213">
        <v>0</v>
      </c>
      <c r="U62" s="214">
        <v>2</v>
      </c>
      <c r="V62" s="352">
        <f t="shared" si="1"/>
        <v>0</v>
      </c>
    </row>
    <row r="63" spans="1:22" s="25" customFormat="1" ht="12" customHeight="1">
      <c r="A63" s="210" t="s">
        <v>292</v>
      </c>
      <c r="B63" s="211">
        <v>0</v>
      </c>
      <c r="C63" s="212">
        <v>0</v>
      </c>
      <c r="D63" s="212">
        <v>0</v>
      </c>
      <c r="E63" s="212">
        <v>0</v>
      </c>
      <c r="F63" s="212">
        <v>0</v>
      </c>
      <c r="G63" s="212">
        <v>0</v>
      </c>
      <c r="H63" s="212">
        <v>0</v>
      </c>
      <c r="I63" s="212">
        <v>0</v>
      </c>
      <c r="J63" s="212">
        <v>0</v>
      </c>
      <c r="K63" s="212">
        <v>0</v>
      </c>
      <c r="L63" s="212">
        <v>0</v>
      </c>
      <c r="M63" s="212">
        <v>0</v>
      </c>
      <c r="N63" s="212">
        <v>0</v>
      </c>
      <c r="O63" s="212">
        <v>0</v>
      </c>
      <c r="P63" s="212">
        <v>0</v>
      </c>
      <c r="Q63" s="212">
        <v>0</v>
      </c>
      <c r="R63" s="212">
        <v>2</v>
      </c>
      <c r="S63" s="212">
        <v>1</v>
      </c>
      <c r="T63" s="213">
        <v>0</v>
      </c>
      <c r="U63" s="214">
        <v>3</v>
      </c>
      <c r="V63" s="352">
        <f t="shared" si="1"/>
        <v>0</v>
      </c>
    </row>
    <row r="64" spans="1:22" s="25" customFormat="1" ht="12" customHeight="1">
      <c r="A64" s="210" t="s">
        <v>36</v>
      </c>
      <c r="B64" s="211">
        <v>0</v>
      </c>
      <c r="C64" s="212">
        <v>0</v>
      </c>
      <c r="D64" s="212">
        <v>3</v>
      </c>
      <c r="E64" s="212">
        <v>0</v>
      </c>
      <c r="F64" s="212">
        <v>0</v>
      </c>
      <c r="G64" s="212">
        <v>0</v>
      </c>
      <c r="H64" s="212">
        <v>0</v>
      </c>
      <c r="I64" s="212">
        <v>0</v>
      </c>
      <c r="J64" s="212">
        <v>0</v>
      </c>
      <c r="K64" s="212">
        <v>0</v>
      </c>
      <c r="L64" s="212">
        <v>5</v>
      </c>
      <c r="M64" s="212">
        <v>0</v>
      </c>
      <c r="N64" s="212">
        <v>0</v>
      </c>
      <c r="O64" s="212">
        <v>1</v>
      </c>
      <c r="P64" s="212">
        <v>2</v>
      </c>
      <c r="Q64" s="212">
        <v>0</v>
      </c>
      <c r="R64" s="212">
        <v>2</v>
      </c>
      <c r="S64" s="212">
        <v>1</v>
      </c>
      <c r="T64" s="213">
        <v>0</v>
      </c>
      <c r="U64" s="214">
        <v>14</v>
      </c>
      <c r="V64" s="352">
        <f t="shared" si="1"/>
        <v>0</v>
      </c>
    </row>
    <row r="65" spans="1:22" s="25" customFormat="1" ht="12" customHeight="1">
      <c r="A65" s="210" t="s">
        <v>63</v>
      </c>
      <c r="B65" s="211">
        <v>0</v>
      </c>
      <c r="C65" s="212">
        <v>0</v>
      </c>
      <c r="D65" s="212">
        <v>0</v>
      </c>
      <c r="E65" s="212">
        <v>1</v>
      </c>
      <c r="F65" s="212">
        <v>0</v>
      </c>
      <c r="G65" s="212">
        <v>4</v>
      </c>
      <c r="H65" s="212">
        <v>0</v>
      </c>
      <c r="I65" s="212">
        <v>1</v>
      </c>
      <c r="J65" s="212">
        <v>1</v>
      </c>
      <c r="K65" s="212">
        <v>0</v>
      </c>
      <c r="L65" s="212">
        <v>1</v>
      </c>
      <c r="M65" s="212">
        <v>0</v>
      </c>
      <c r="N65" s="212">
        <v>0</v>
      </c>
      <c r="O65" s="212">
        <v>1</v>
      </c>
      <c r="P65" s="212">
        <v>4</v>
      </c>
      <c r="Q65" s="212">
        <v>1</v>
      </c>
      <c r="R65" s="212">
        <v>2</v>
      </c>
      <c r="S65" s="212">
        <v>4</v>
      </c>
      <c r="T65" s="213">
        <v>0</v>
      </c>
      <c r="U65" s="214">
        <v>20</v>
      </c>
      <c r="V65" s="352">
        <f t="shared" si="1"/>
        <v>0</v>
      </c>
    </row>
    <row r="66" spans="1:22" s="25" customFormat="1" ht="12" customHeight="1">
      <c r="A66" s="210" t="s">
        <v>191</v>
      </c>
      <c r="B66" s="211">
        <v>0</v>
      </c>
      <c r="C66" s="212">
        <v>1</v>
      </c>
      <c r="D66" s="212">
        <v>0</v>
      </c>
      <c r="E66" s="212">
        <v>2</v>
      </c>
      <c r="F66" s="212">
        <v>0</v>
      </c>
      <c r="G66" s="212">
        <v>3</v>
      </c>
      <c r="H66" s="212">
        <v>1</v>
      </c>
      <c r="I66" s="212">
        <v>1</v>
      </c>
      <c r="J66" s="212">
        <v>0</v>
      </c>
      <c r="K66" s="212">
        <v>0</v>
      </c>
      <c r="L66" s="212">
        <v>1</v>
      </c>
      <c r="M66" s="212">
        <v>0</v>
      </c>
      <c r="N66" s="212">
        <v>4</v>
      </c>
      <c r="O66" s="212">
        <v>4</v>
      </c>
      <c r="P66" s="212">
        <v>0</v>
      </c>
      <c r="Q66" s="212">
        <v>0</v>
      </c>
      <c r="R66" s="212">
        <v>3</v>
      </c>
      <c r="S66" s="212">
        <v>1</v>
      </c>
      <c r="T66" s="213">
        <v>2</v>
      </c>
      <c r="U66" s="214">
        <v>23</v>
      </c>
      <c r="V66" s="352">
        <f t="shared" si="1"/>
        <v>0</v>
      </c>
    </row>
    <row r="67" spans="1:22" s="25" customFormat="1" ht="12" customHeight="1">
      <c r="A67" s="210" t="s">
        <v>56</v>
      </c>
      <c r="B67" s="211">
        <v>0</v>
      </c>
      <c r="C67" s="212">
        <v>0</v>
      </c>
      <c r="D67" s="212">
        <v>0</v>
      </c>
      <c r="E67" s="212">
        <v>0</v>
      </c>
      <c r="F67" s="212">
        <v>0</v>
      </c>
      <c r="G67" s="212">
        <v>0</v>
      </c>
      <c r="H67" s="212">
        <v>0</v>
      </c>
      <c r="I67" s="212">
        <v>0</v>
      </c>
      <c r="J67" s="212">
        <v>4</v>
      </c>
      <c r="K67" s="212">
        <v>0</v>
      </c>
      <c r="L67" s="212">
        <v>1</v>
      </c>
      <c r="M67" s="212">
        <v>0</v>
      </c>
      <c r="N67" s="212">
        <v>0</v>
      </c>
      <c r="O67" s="212">
        <v>0</v>
      </c>
      <c r="P67" s="212">
        <v>0</v>
      </c>
      <c r="Q67" s="212">
        <v>0</v>
      </c>
      <c r="R67" s="212">
        <v>0</v>
      </c>
      <c r="S67" s="212">
        <v>0</v>
      </c>
      <c r="T67" s="213">
        <v>0</v>
      </c>
      <c r="U67" s="214">
        <v>5</v>
      </c>
      <c r="V67" s="352">
        <f t="shared" si="1"/>
        <v>0</v>
      </c>
    </row>
    <row r="68" spans="1:22" s="25" customFormat="1" ht="12" customHeight="1">
      <c r="A68" s="210" t="s">
        <v>196</v>
      </c>
      <c r="B68" s="211">
        <v>0</v>
      </c>
      <c r="C68" s="212">
        <v>0</v>
      </c>
      <c r="D68" s="212">
        <v>0</v>
      </c>
      <c r="E68" s="212">
        <v>0</v>
      </c>
      <c r="F68" s="212">
        <v>0</v>
      </c>
      <c r="G68" s="212">
        <v>0</v>
      </c>
      <c r="H68" s="212">
        <v>0</v>
      </c>
      <c r="I68" s="212">
        <v>0</v>
      </c>
      <c r="J68" s="212">
        <v>0</v>
      </c>
      <c r="K68" s="212">
        <v>0</v>
      </c>
      <c r="L68" s="212">
        <v>1</v>
      </c>
      <c r="M68" s="212">
        <v>0</v>
      </c>
      <c r="N68" s="212">
        <v>0</v>
      </c>
      <c r="O68" s="212">
        <v>0</v>
      </c>
      <c r="P68" s="212">
        <v>0</v>
      </c>
      <c r="Q68" s="212">
        <v>0</v>
      </c>
      <c r="R68" s="212">
        <v>1</v>
      </c>
      <c r="S68" s="212">
        <v>0</v>
      </c>
      <c r="T68" s="213">
        <v>0</v>
      </c>
      <c r="U68" s="214">
        <v>2</v>
      </c>
      <c r="V68" s="352">
        <f t="shared" si="1"/>
        <v>0</v>
      </c>
    </row>
    <row r="69" spans="1:22" s="25" customFormat="1" ht="12" customHeight="1">
      <c r="A69" s="210" t="s">
        <v>64</v>
      </c>
      <c r="B69" s="211">
        <v>0</v>
      </c>
      <c r="C69" s="212">
        <v>0</v>
      </c>
      <c r="D69" s="212">
        <v>0</v>
      </c>
      <c r="E69" s="212">
        <v>1</v>
      </c>
      <c r="F69" s="212">
        <v>0</v>
      </c>
      <c r="G69" s="212">
        <v>0</v>
      </c>
      <c r="H69" s="212">
        <v>0</v>
      </c>
      <c r="I69" s="212">
        <v>0</v>
      </c>
      <c r="J69" s="212">
        <v>0</v>
      </c>
      <c r="K69" s="212">
        <v>0</v>
      </c>
      <c r="L69" s="212">
        <v>0</v>
      </c>
      <c r="M69" s="212">
        <v>0</v>
      </c>
      <c r="N69" s="212">
        <v>0</v>
      </c>
      <c r="O69" s="212">
        <v>0</v>
      </c>
      <c r="P69" s="212">
        <v>0</v>
      </c>
      <c r="Q69" s="212">
        <v>0</v>
      </c>
      <c r="R69" s="212">
        <v>0</v>
      </c>
      <c r="S69" s="212">
        <v>0</v>
      </c>
      <c r="T69" s="213">
        <v>0</v>
      </c>
      <c r="U69" s="214">
        <v>1</v>
      </c>
      <c r="V69" s="352">
        <f t="shared" si="1"/>
        <v>0</v>
      </c>
    </row>
    <row r="70" spans="1:22" s="25" customFormat="1" ht="12.75">
      <c r="A70" s="210" t="s">
        <v>58</v>
      </c>
      <c r="B70" s="211">
        <v>0</v>
      </c>
      <c r="C70" s="212">
        <v>13</v>
      </c>
      <c r="D70" s="212">
        <v>0</v>
      </c>
      <c r="E70" s="212">
        <v>0</v>
      </c>
      <c r="F70" s="212">
        <v>0</v>
      </c>
      <c r="G70" s="212">
        <v>1</v>
      </c>
      <c r="H70" s="212">
        <v>0</v>
      </c>
      <c r="I70" s="212">
        <v>0</v>
      </c>
      <c r="J70" s="212">
        <v>0</v>
      </c>
      <c r="K70" s="212">
        <v>0</v>
      </c>
      <c r="L70" s="212">
        <v>0</v>
      </c>
      <c r="M70" s="212">
        <v>0</v>
      </c>
      <c r="N70" s="212">
        <v>0</v>
      </c>
      <c r="O70" s="212">
        <v>2</v>
      </c>
      <c r="P70" s="212">
        <v>1</v>
      </c>
      <c r="Q70" s="212">
        <v>5</v>
      </c>
      <c r="R70" s="212">
        <v>0</v>
      </c>
      <c r="S70" s="212">
        <v>1</v>
      </c>
      <c r="T70" s="213">
        <v>0</v>
      </c>
      <c r="U70" s="214">
        <v>23</v>
      </c>
      <c r="V70" s="352">
        <f aca="true" t="shared" si="2" ref="V70:V75">SUM(B70:T70)-U70</f>
        <v>0</v>
      </c>
    </row>
    <row r="71" spans="1:22" s="25" customFormat="1" ht="12" customHeight="1">
      <c r="A71" s="210" t="s">
        <v>55</v>
      </c>
      <c r="B71" s="211">
        <v>0</v>
      </c>
      <c r="C71" s="212">
        <v>0</v>
      </c>
      <c r="D71" s="212">
        <v>0</v>
      </c>
      <c r="E71" s="212">
        <v>0</v>
      </c>
      <c r="F71" s="212">
        <v>0</v>
      </c>
      <c r="G71" s="212">
        <v>0</v>
      </c>
      <c r="H71" s="212">
        <v>0</v>
      </c>
      <c r="I71" s="212">
        <v>0</v>
      </c>
      <c r="J71" s="212">
        <v>0</v>
      </c>
      <c r="K71" s="212">
        <v>1</v>
      </c>
      <c r="L71" s="212">
        <v>5</v>
      </c>
      <c r="M71" s="212">
        <v>0</v>
      </c>
      <c r="N71" s="212">
        <v>0</v>
      </c>
      <c r="O71" s="212">
        <v>0</v>
      </c>
      <c r="P71" s="212">
        <v>0</v>
      </c>
      <c r="Q71" s="212">
        <v>3</v>
      </c>
      <c r="R71" s="212">
        <v>1</v>
      </c>
      <c r="S71" s="212">
        <v>0</v>
      </c>
      <c r="T71" s="213">
        <v>0</v>
      </c>
      <c r="U71" s="214">
        <v>10</v>
      </c>
      <c r="V71" s="352">
        <f t="shared" si="2"/>
        <v>0</v>
      </c>
    </row>
    <row r="72" spans="1:22" s="25" customFormat="1" ht="12" customHeight="1">
      <c r="A72" s="210" t="s">
        <v>12</v>
      </c>
      <c r="B72" s="211">
        <v>0</v>
      </c>
      <c r="C72" s="212">
        <v>26</v>
      </c>
      <c r="D72" s="212">
        <v>10</v>
      </c>
      <c r="E72" s="212">
        <v>7</v>
      </c>
      <c r="F72" s="212">
        <v>3</v>
      </c>
      <c r="G72" s="212">
        <v>1</v>
      </c>
      <c r="H72" s="212">
        <v>5</v>
      </c>
      <c r="I72" s="212">
        <v>0</v>
      </c>
      <c r="J72" s="212">
        <v>0</v>
      </c>
      <c r="K72" s="212">
        <v>1</v>
      </c>
      <c r="L72" s="212">
        <v>7</v>
      </c>
      <c r="M72" s="212">
        <v>3</v>
      </c>
      <c r="N72" s="212">
        <v>2</v>
      </c>
      <c r="O72" s="212">
        <v>6</v>
      </c>
      <c r="P72" s="212">
        <v>5</v>
      </c>
      <c r="Q72" s="212">
        <v>9</v>
      </c>
      <c r="R72" s="212">
        <v>31</v>
      </c>
      <c r="S72" s="212">
        <v>19</v>
      </c>
      <c r="T72" s="213">
        <v>17</v>
      </c>
      <c r="U72" s="214">
        <v>152</v>
      </c>
      <c r="V72" s="352">
        <f t="shared" si="2"/>
        <v>0</v>
      </c>
    </row>
    <row r="73" spans="1:22" s="25" customFormat="1" ht="12" customHeight="1">
      <c r="A73" s="210" t="s">
        <v>65</v>
      </c>
      <c r="B73" s="211">
        <v>0</v>
      </c>
      <c r="C73" s="212">
        <v>0</v>
      </c>
      <c r="D73" s="212">
        <v>0</v>
      </c>
      <c r="E73" s="212">
        <v>0</v>
      </c>
      <c r="F73" s="212">
        <v>0</v>
      </c>
      <c r="G73" s="212">
        <v>0</v>
      </c>
      <c r="H73" s="212">
        <v>0</v>
      </c>
      <c r="I73" s="212">
        <v>0</v>
      </c>
      <c r="J73" s="212">
        <v>1</v>
      </c>
      <c r="K73" s="212">
        <v>2</v>
      </c>
      <c r="L73" s="212">
        <v>0</v>
      </c>
      <c r="M73" s="212">
        <v>0</v>
      </c>
      <c r="N73" s="212">
        <v>0</v>
      </c>
      <c r="O73" s="212">
        <v>0</v>
      </c>
      <c r="P73" s="212">
        <v>1</v>
      </c>
      <c r="Q73" s="212">
        <v>17</v>
      </c>
      <c r="R73" s="212">
        <v>2</v>
      </c>
      <c r="S73" s="212">
        <v>11</v>
      </c>
      <c r="T73" s="213">
        <v>0</v>
      </c>
      <c r="U73" s="214">
        <v>34</v>
      </c>
      <c r="V73" s="352">
        <f t="shared" si="2"/>
        <v>0</v>
      </c>
    </row>
    <row r="74" spans="1:22" s="25" customFormat="1" ht="12" customHeight="1">
      <c r="A74" s="210" t="s">
        <v>31</v>
      </c>
      <c r="B74" s="211">
        <v>0</v>
      </c>
      <c r="C74" s="212">
        <v>30</v>
      </c>
      <c r="D74" s="212">
        <v>52</v>
      </c>
      <c r="E74" s="212">
        <v>34</v>
      </c>
      <c r="F74" s="212">
        <v>7</v>
      </c>
      <c r="G74" s="212">
        <v>2</v>
      </c>
      <c r="H74" s="212">
        <v>10</v>
      </c>
      <c r="I74" s="212">
        <v>13</v>
      </c>
      <c r="J74" s="212">
        <v>3</v>
      </c>
      <c r="K74" s="212">
        <v>2</v>
      </c>
      <c r="L74" s="212">
        <v>1</v>
      </c>
      <c r="M74" s="212">
        <v>2</v>
      </c>
      <c r="N74" s="212">
        <v>1</v>
      </c>
      <c r="O74" s="212">
        <v>3</v>
      </c>
      <c r="P74" s="212">
        <v>3</v>
      </c>
      <c r="Q74" s="212">
        <v>1</v>
      </c>
      <c r="R74" s="212">
        <v>0</v>
      </c>
      <c r="S74" s="212">
        <v>2</v>
      </c>
      <c r="T74" s="213">
        <v>0</v>
      </c>
      <c r="U74" s="214">
        <v>166</v>
      </c>
      <c r="V74" s="352">
        <f t="shared" si="2"/>
        <v>0</v>
      </c>
    </row>
    <row r="75" spans="1:22" ht="12.75">
      <c r="A75" s="215" t="s">
        <v>293</v>
      </c>
      <c r="B75" s="216">
        <v>0</v>
      </c>
      <c r="C75" s="217">
        <v>6</v>
      </c>
      <c r="D75" s="217">
        <v>5</v>
      </c>
      <c r="E75" s="217">
        <v>5</v>
      </c>
      <c r="F75" s="217">
        <v>0</v>
      </c>
      <c r="G75" s="217">
        <v>6</v>
      </c>
      <c r="H75" s="217">
        <v>9</v>
      </c>
      <c r="I75" s="217">
        <v>2</v>
      </c>
      <c r="J75" s="217">
        <v>0</v>
      </c>
      <c r="K75" s="217">
        <v>0</v>
      </c>
      <c r="L75" s="217">
        <v>0</v>
      </c>
      <c r="M75" s="217">
        <v>0</v>
      </c>
      <c r="N75" s="217">
        <v>0</v>
      </c>
      <c r="O75" s="217">
        <v>0</v>
      </c>
      <c r="P75" s="217">
        <v>0</v>
      </c>
      <c r="Q75" s="217">
        <v>0</v>
      </c>
      <c r="R75" s="217">
        <v>0</v>
      </c>
      <c r="S75" s="217">
        <v>0</v>
      </c>
      <c r="T75" s="218">
        <v>0</v>
      </c>
      <c r="U75" s="219">
        <v>33</v>
      </c>
      <c r="V75" s="352">
        <f t="shared" si="2"/>
        <v>0</v>
      </c>
    </row>
    <row r="76" spans="1:21" ht="12.75">
      <c r="A76" s="112" t="s">
        <v>41</v>
      </c>
      <c r="B76" s="486">
        <v>30</v>
      </c>
      <c r="C76" s="487">
        <v>776</v>
      </c>
      <c r="D76" s="487">
        <v>251</v>
      </c>
      <c r="E76" s="487">
        <v>250</v>
      </c>
      <c r="F76" s="487">
        <v>116</v>
      </c>
      <c r="G76" s="487">
        <v>59</v>
      </c>
      <c r="H76" s="487">
        <v>162</v>
      </c>
      <c r="I76" s="487">
        <v>96</v>
      </c>
      <c r="J76" s="487">
        <v>78</v>
      </c>
      <c r="K76" s="487">
        <v>79</v>
      </c>
      <c r="L76" s="487">
        <v>133</v>
      </c>
      <c r="M76" s="487">
        <v>83</v>
      </c>
      <c r="N76" s="487">
        <v>103</v>
      </c>
      <c r="O76" s="487">
        <v>208</v>
      </c>
      <c r="P76" s="487">
        <v>142</v>
      </c>
      <c r="Q76" s="487">
        <v>251</v>
      </c>
      <c r="R76" s="487">
        <v>268</v>
      </c>
      <c r="S76" s="488">
        <v>191</v>
      </c>
      <c r="T76" s="489">
        <v>120</v>
      </c>
      <c r="U76" s="113">
        <v>3396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6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02" t="str">
        <f>CONCATENATE("Řízení o odnětí azylu (7/1990-",MONTH(Nastavení!$B$3),"/",YEAR(Nastavení!$B$3),") - aktuálně platné azyly")</f>
        <v>Řízení o odnětí azylu (7/1990-9/2008) - aktuálně platné azyly</v>
      </c>
      <c r="B1" s="603"/>
      <c r="C1" s="603"/>
      <c r="D1" s="603"/>
      <c r="E1" s="603"/>
      <c r="F1" s="603"/>
      <c r="G1" s="603"/>
      <c r="H1" s="604"/>
    </row>
    <row r="2" spans="1:8" ht="15.75">
      <c r="A2" s="602" t="str">
        <f>CONCATENATE("k ",DAY(Nastavení!$B$3),".",MONTH(Nastavení!$B$3),".",YEAR(Nastavení!$B$3))</f>
        <v>k 30.9.2008</v>
      </c>
      <c r="B2" s="603"/>
      <c r="C2" s="603"/>
      <c r="D2" s="603"/>
      <c r="E2" s="603"/>
      <c r="F2" s="603"/>
      <c r="G2" s="603"/>
      <c r="H2" s="604"/>
    </row>
    <row r="3" s="406" customFormat="1" ht="8.25">
      <c r="H3" s="424" t="s">
        <v>239</v>
      </c>
    </row>
    <row r="4" spans="1:8" ht="12.75">
      <c r="A4" s="605" t="s">
        <v>0</v>
      </c>
      <c r="B4" s="605" t="s">
        <v>76</v>
      </c>
      <c r="C4" s="605" t="s">
        <v>157</v>
      </c>
      <c r="D4" s="605" t="s">
        <v>158</v>
      </c>
      <c r="E4" s="607" t="s">
        <v>159</v>
      </c>
      <c r="F4" s="608"/>
      <c r="G4" s="609"/>
      <c r="H4" s="605" t="s">
        <v>160</v>
      </c>
    </row>
    <row r="5" spans="1:8" ht="33.75">
      <c r="A5" s="606"/>
      <c r="B5" s="606"/>
      <c r="C5" s="606"/>
      <c r="D5" s="606"/>
      <c r="E5" s="220" t="s">
        <v>161</v>
      </c>
      <c r="F5" s="220" t="s">
        <v>162</v>
      </c>
      <c r="G5" s="220" t="s">
        <v>163</v>
      </c>
      <c r="H5" s="606"/>
    </row>
    <row r="6" spans="1:9" ht="12.75">
      <c r="A6" s="338" t="s">
        <v>38</v>
      </c>
      <c r="B6" s="223">
        <v>289</v>
      </c>
      <c r="C6" s="223">
        <v>7</v>
      </c>
      <c r="D6" s="223">
        <v>3</v>
      </c>
      <c r="E6" s="223">
        <v>45</v>
      </c>
      <c r="F6" s="223">
        <v>2</v>
      </c>
      <c r="G6" s="223">
        <v>5</v>
      </c>
      <c r="H6" s="224">
        <v>227</v>
      </c>
      <c r="I6" s="311"/>
    </row>
    <row r="7" spans="1:9" ht="12.75">
      <c r="A7" s="339" t="s">
        <v>59</v>
      </c>
      <c r="B7" s="225">
        <v>46</v>
      </c>
      <c r="C7" s="225">
        <v>0</v>
      </c>
      <c r="D7" s="225">
        <v>14</v>
      </c>
      <c r="E7" s="225">
        <v>18</v>
      </c>
      <c r="F7" s="225">
        <v>0</v>
      </c>
      <c r="G7" s="225">
        <v>2</v>
      </c>
      <c r="H7" s="226">
        <v>12</v>
      </c>
      <c r="I7" s="311"/>
    </row>
    <row r="8" spans="1:9" ht="12.75">
      <c r="A8" s="339" t="s">
        <v>14</v>
      </c>
      <c r="B8" s="225">
        <v>1</v>
      </c>
      <c r="C8" s="225">
        <v>0</v>
      </c>
      <c r="D8" s="225">
        <v>0</v>
      </c>
      <c r="E8" s="225">
        <v>0</v>
      </c>
      <c r="F8" s="225">
        <v>0</v>
      </c>
      <c r="G8" s="225">
        <v>0</v>
      </c>
      <c r="H8" s="226">
        <v>1</v>
      </c>
      <c r="I8" s="311"/>
    </row>
    <row r="9" spans="1:9" ht="12.75">
      <c r="A9" s="339" t="s">
        <v>15</v>
      </c>
      <c r="B9" s="225">
        <v>33</v>
      </c>
      <c r="C9" s="225">
        <v>1</v>
      </c>
      <c r="D9" s="225">
        <v>1</v>
      </c>
      <c r="E9" s="225">
        <v>8</v>
      </c>
      <c r="F9" s="225">
        <v>0</v>
      </c>
      <c r="G9" s="225">
        <v>1</v>
      </c>
      <c r="H9" s="226">
        <v>22</v>
      </c>
      <c r="I9" s="311"/>
    </row>
    <row r="10" spans="1:9" ht="12.75">
      <c r="A10" s="339" t="s">
        <v>32</v>
      </c>
      <c r="B10" s="225">
        <v>206</v>
      </c>
      <c r="C10" s="225">
        <v>0</v>
      </c>
      <c r="D10" s="225">
        <v>0</v>
      </c>
      <c r="E10" s="225">
        <v>118</v>
      </c>
      <c r="F10" s="225">
        <v>4</v>
      </c>
      <c r="G10" s="225">
        <v>0</v>
      </c>
      <c r="H10" s="226">
        <v>84</v>
      </c>
      <c r="I10" s="311"/>
    </row>
    <row r="11" spans="1:9" ht="12.75">
      <c r="A11" s="339" t="s">
        <v>60</v>
      </c>
      <c r="B11" s="225">
        <v>39</v>
      </c>
      <c r="C11" s="225">
        <v>0</v>
      </c>
      <c r="D11" s="225">
        <v>0</v>
      </c>
      <c r="E11" s="225">
        <v>12</v>
      </c>
      <c r="F11" s="225">
        <v>0</v>
      </c>
      <c r="G11" s="225">
        <v>2</v>
      </c>
      <c r="H11" s="226">
        <v>25</v>
      </c>
      <c r="I11" s="311"/>
    </row>
    <row r="12" spans="1:9" ht="12.75">
      <c r="A12" s="339" t="s">
        <v>34</v>
      </c>
      <c r="B12" s="225">
        <v>1</v>
      </c>
      <c r="C12" s="225">
        <v>0</v>
      </c>
      <c r="D12" s="225">
        <v>0</v>
      </c>
      <c r="E12" s="225">
        <v>0</v>
      </c>
      <c r="F12" s="225">
        <v>0</v>
      </c>
      <c r="G12" s="225">
        <v>0</v>
      </c>
      <c r="H12" s="226">
        <v>1</v>
      </c>
      <c r="I12" s="311"/>
    </row>
    <row r="13" spans="1:9" ht="12.75">
      <c r="A13" s="339" t="s">
        <v>3</v>
      </c>
      <c r="B13" s="225">
        <v>312</v>
      </c>
      <c r="C13" s="225">
        <v>2</v>
      </c>
      <c r="D13" s="225">
        <v>0</v>
      </c>
      <c r="E13" s="225">
        <v>52</v>
      </c>
      <c r="F13" s="225">
        <v>1</v>
      </c>
      <c r="G13" s="225">
        <v>6</v>
      </c>
      <c r="H13" s="226">
        <v>251</v>
      </c>
      <c r="I13" s="311"/>
    </row>
    <row r="14" spans="1:9" ht="12.75">
      <c r="A14" s="339" t="s">
        <v>40</v>
      </c>
      <c r="B14" s="225">
        <v>72</v>
      </c>
      <c r="C14" s="225">
        <v>0</v>
      </c>
      <c r="D14" s="225">
        <v>0</v>
      </c>
      <c r="E14" s="225">
        <v>21</v>
      </c>
      <c r="F14" s="225">
        <v>0</v>
      </c>
      <c r="G14" s="225">
        <v>0</v>
      </c>
      <c r="H14" s="226">
        <v>51</v>
      </c>
      <c r="I14" s="311"/>
    </row>
    <row r="15" spans="1:9" ht="12.75">
      <c r="A15" s="339" t="s">
        <v>201</v>
      </c>
      <c r="B15" s="225">
        <v>48</v>
      </c>
      <c r="C15" s="225">
        <v>0</v>
      </c>
      <c r="D15" s="225">
        <v>0</v>
      </c>
      <c r="E15" s="225">
        <v>32</v>
      </c>
      <c r="F15" s="225">
        <v>0</v>
      </c>
      <c r="G15" s="225">
        <v>5</v>
      </c>
      <c r="H15" s="226">
        <v>11</v>
      </c>
      <c r="I15" s="311"/>
    </row>
    <row r="16" spans="1:9" ht="12.75">
      <c r="A16" s="339" t="s">
        <v>4</v>
      </c>
      <c r="B16" s="225">
        <v>73</v>
      </c>
      <c r="C16" s="225">
        <v>20</v>
      </c>
      <c r="D16" s="225">
        <v>3</v>
      </c>
      <c r="E16" s="225">
        <v>16</v>
      </c>
      <c r="F16" s="225">
        <v>1</v>
      </c>
      <c r="G16" s="225">
        <v>8</v>
      </c>
      <c r="H16" s="226">
        <v>25</v>
      </c>
      <c r="I16" s="311"/>
    </row>
    <row r="17" spans="1:9" ht="12.75">
      <c r="A17" s="339" t="s">
        <v>281</v>
      </c>
      <c r="B17" s="225">
        <v>1</v>
      </c>
      <c r="C17" s="225">
        <v>0</v>
      </c>
      <c r="D17" s="225">
        <v>0</v>
      </c>
      <c r="E17" s="225">
        <v>0</v>
      </c>
      <c r="F17" s="225">
        <v>0</v>
      </c>
      <c r="G17" s="225">
        <v>0</v>
      </c>
      <c r="H17" s="226">
        <v>1</v>
      </c>
      <c r="I17" s="311"/>
    </row>
    <row r="18" spans="1:9" ht="12.75">
      <c r="A18" s="339" t="s">
        <v>282</v>
      </c>
      <c r="B18" s="225">
        <v>1</v>
      </c>
      <c r="C18" s="225">
        <v>0</v>
      </c>
      <c r="D18" s="225">
        <v>0</v>
      </c>
      <c r="E18" s="225">
        <v>0</v>
      </c>
      <c r="F18" s="225">
        <v>0</v>
      </c>
      <c r="G18" s="225">
        <v>0</v>
      </c>
      <c r="H18" s="226">
        <v>1</v>
      </c>
      <c r="I18" s="311"/>
    </row>
    <row r="19" spans="1:9" ht="12.75">
      <c r="A19" s="339" t="s">
        <v>53</v>
      </c>
      <c r="B19" s="225">
        <v>8</v>
      </c>
      <c r="C19" s="225">
        <v>0</v>
      </c>
      <c r="D19" s="225">
        <v>0</v>
      </c>
      <c r="E19" s="225">
        <v>0</v>
      </c>
      <c r="F19" s="225">
        <v>0</v>
      </c>
      <c r="G19" s="225">
        <v>0</v>
      </c>
      <c r="H19" s="226">
        <v>8</v>
      </c>
      <c r="I19" s="311"/>
    </row>
    <row r="20" spans="1:9" ht="12.75">
      <c r="A20" s="339" t="s">
        <v>283</v>
      </c>
      <c r="B20" s="225">
        <v>2</v>
      </c>
      <c r="C20" s="225">
        <v>0</v>
      </c>
      <c r="D20" s="225">
        <v>0</v>
      </c>
      <c r="E20" s="225">
        <v>0</v>
      </c>
      <c r="F20" s="225">
        <v>0</v>
      </c>
      <c r="G20" s="225">
        <v>0</v>
      </c>
      <c r="H20" s="226">
        <v>2</v>
      </c>
      <c r="I20" s="311"/>
    </row>
    <row r="21" spans="1:9" ht="12.75">
      <c r="A21" s="339" t="s">
        <v>193</v>
      </c>
      <c r="B21" s="225">
        <v>1</v>
      </c>
      <c r="C21" s="225">
        <v>0</v>
      </c>
      <c r="D21" s="225">
        <v>0</v>
      </c>
      <c r="E21" s="225">
        <v>0</v>
      </c>
      <c r="F21" s="225">
        <v>0</v>
      </c>
      <c r="G21" s="225">
        <v>0</v>
      </c>
      <c r="H21" s="226">
        <v>1</v>
      </c>
      <c r="I21" s="311"/>
    </row>
    <row r="22" spans="1:9" ht="12.75">
      <c r="A22" s="339" t="s">
        <v>16</v>
      </c>
      <c r="B22" s="225">
        <v>17</v>
      </c>
      <c r="C22" s="225">
        <v>0</v>
      </c>
      <c r="D22" s="225">
        <v>1</v>
      </c>
      <c r="E22" s="225">
        <v>3</v>
      </c>
      <c r="F22" s="225">
        <v>0</v>
      </c>
      <c r="G22" s="225">
        <v>0</v>
      </c>
      <c r="H22" s="226">
        <v>13</v>
      </c>
      <c r="I22" s="311"/>
    </row>
    <row r="23" spans="1:9" ht="12.75">
      <c r="A23" s="339" t="s">
        <v>17</v>
      </c>
      <c r="B23" s="225">
        <v>2</v>
      </c>
      <c r="C23" s="225">
        <v>0</v>
      </c>
      <c r="D23" s="225">
        <v>0</v>
      </c>
      <c r="E23" s="225">
        <v>0</v>
      </c>
      <c r="F23" s="225">
        <v>0</v>
      </c>
      <c r="G23" s="225">
        <v>0</v>
      </c>
      <c r="H23" s="226">
        <v>2</v>
      </c>
      <c r="I23" s="311"/>
    </row>
    <row r="24" spans="1:9" ht="12.75">
      <c r="A24" s="339" t="s">
        <v>18</v>
      </c>
      <c r="B24" s="225">
        <v>23</v>
      </c>
      <c r="C24" s="225">
        <v>0</v>
      </c>
      <c r="D24" s="225">
        <v>0</v>
      </c>
      <c r="E24" s="225">
        <v>6</v>
      </c>
      <c r="F24" s="225">
        <v>0</v>
      </c>
      <c r="G24" s="225">
        <v>0</v>
      </c>
      <c r="H24" s="226">
        <v>17</v>
      </c>
      <c r="I24" s="311"/>
    </row>
    <row r="25" spans="1:9" ht="12.75">
      <c r="A25" s="339" t="s">
        <v>29</v>
      </c>
      <c r="B25" s="225">
        <v>52</v>
      </c>
      <c r="C25" s="225">
        <v>2</v>
      </c>
      <c r="D25" s="225">
        <v>0</v>
      </c>
      <c r="E25" s="225">
        <v>20</v>
      </c>
      <c r="F25" s="225">
        <v>1</v>
      </c>
      <c r="G25" s="225">
        <v>1</v>
      </c>
      <c r="H25" s="226">
        <v>28</v>
      </c>
      <c r="I25" s="311"/>
    </row>
    <row r="26" spans="1:9" ht="12.75">
      <c r="A26" s="339" t="s">
        <v>69</v>
      </c>
      <c r="B26" s="225">
        <v>7</v>
      </c>
      <c r="C26" s="225">
        <v>0</v>
      </c>
      <c r="D26" s="225">
        <v>0</v>
      </c>
      <c r="E26" s="225">
        <v>0</v>
      </c>
      <c r="F26" s="225">
        <v>0</v>
      </c>
      <c r="G26" s="225">
        <v>0</v>
      </c>
      <c r="H26" s="226">
        <v>7</v>
      </c>
      <c r="I26" s="311"/>
    </row>
    <row r="27" spans="1:9" ht="12.75">
      <c r="A27" s="339" t="s">
        <v>52</v>
      </c>
      <c r="B27" s="225">
        <v>4</v>
      </c>
      <c r="C27" s="225">
        <v>0</v>
      </c>
      <c r="D27" s="225">
        <v>0</v>
      </c>
      <c r="E27" s="225">
        <v>1</v>
      </c>
      <c r="F27" s="225">
        <v>0</v>
      </c>
      <c r="G27" s="225">
        <v>0</v>
      </c>
      <c r="H27" s="226">
        <v>3</v>
      </c>
      <c r="I27" s="311"/>
    </row>
    <row r="28" spans="1:9" ht="12.75">
      <c r="A28" s="339" t="s">
        <v>37</v>
      </c>
      <c r="B28" s="225">
        <v>2</v>
      </c>
      <c r="C28" s="225">
        <v>0</v>
      </c>
      <c r="D28" s="225">
        <v>0</v>
      </c>
      <c r="E28" s="225">
        <v>0</v>
      </c>
      <c r="F28" s="225">
        <v>0</v>
      </c>
      <c r="G28" s="225">
        <v>0</v>
      </c>
      <c r="H28" s="226">
        <v>2</v>
      </c>
      <c r="I28" s="311"/>
    </row>
    <row r="29" spans="1:9" ht="12.75">
      <c r="A29" s="339" t="s">
        <v>35</v>
      </c>
      <c r="B29" s="225">
        <v>138</v>
      </c>
      <c r="C29" s="225">
        <v>0</v>
      </c>
      <c r="D29" s="225">
        <v>1</v>
      </c>
      <c r="E29" s="225">
        <v>27</v>
      </c>
      <c r="F29" s="225">
        <v>0</v>
      </c>
      <c r="G29" s="225">
        <v>2</v>
      </c>
      <c r="H29" s="226">
        <v>108</v>
      </c>
      <c r="I29" s="311"/>
    </row>
    <row r="30" spans="1:9" ht="12.75">
      <c r="A30" s="339" t="s">
        <v>30</v>
      </c>
      <c r="B30" s="225">
        <v>48</v>
      </c>
      <c r="C30" s="225">
        <v>0</v>
      </c>
      <c r="D30" s="225">
        <v>2</v>
      </c>
      <c r="E30" s="225">
        <v>13</v>
      </c>
      <c r="F30" s="225">
        <v>0</v>
      </c>
      <c r="G30" s="225">
        <v>2</v>
      </c>
      <c r="H30" s="226">
        <v>31</v>
      </c>
      <c r="I30" s="311"/>
    </row>
    <row r="31" spans="1:9" ht="12.75">
      <c r="A31" s="339" t="s">
        <v>284</v>
      </c>
      <c r="B31" s="225">
        <v>4</v>
      </c>
      <c r="C31" s="225">
        <v>0</v>
      </c>
      <c r="D31" s="225">
        <v>0</v>
      </c>
      <c r="E31" s="225">
        <v>1</v>
      </c>
      <c r="F31" s="225">
        <v>0</v>
      </c>
      <c r="G31" s="225">
        <v>0</v>
      </c>
      <c r="H31" s="226">
        <v>3</v>
      </c>
      <c r="I31" s="311"/>
    </row>
    <row r="32" spans="1:9" ht="12.75">
      <c r="A32" s="339" t="s">
        <v>54</v>
      </c>
      <c r="B32" s="225">
        <v>2</v>
      </c>
      <c r="C32" s="225">
        <v>0</v>
      </c>
      <c r="D32" s="225">
        <v>0</v>
      </c>
      <c r="E32" s="225">
        <v>1</v>
      </c>
      <c r="F32" s="225">
        <v>0</v>
      </c>
      <c r="G32" s="225">
        <v>0</v>
      </c>
      <c r="H32" s="226">
        <v>1</v>
      </c>
      <c r="I32" s="311"/>
    </row>
    <row r="33" spans="1:9" ht="12.75">
      <c r="A33" s="339" t="s">
        <v>5</v>
      </c>
      <c r="B33" s="225">
        <v>40</v>
      </c>
      <c r="C33" s="225">
        <v>0</v>
      </c>
      <c r="D33" s="225">
        <v>0</v>
      </c>
      <c r="E33" s="225">
        <v>19</v>
      </c>
      <c r="F33" s="225">
        <v>1</v>
      </c>
      <c r="G33" s="225">
        <v>0</v>
      </c>
      <c r="H33" s="226">
        <v>20</v>
      </c>
      <c r="I33" s="311"/>
    </row>
    <row r="34" spans="1:9" ht="12.75">
      <c r="A34" s="339" t="s">
        <v>202</v>
      </c>
      <c r="B34" s="225">
        <v>53</v>
      </c>
      <c r="C34" s="225">
        <v>3</v>
      </c>
      <c r="D34" s="225">
        <v>0</v>
      </c>
      <c r="E34" s="225">
        <v>14</v>
      </c>
      <c r="F34" s="225">
        <v>0</v>
      </c>
      <c r="G34" s="225">
        <v>4</v>
      </c>
      <c r="H34" s="226">
        <v>33</v>
      </c>
      <c r="I34" s="311"/>
    </row>
    <row r="35" spans="1:9" ht="12.75">
      <c r="A35" s="339" t="s">
        <v>285</v>
      </c>
      <c r="B35" s="225">
        <v>5</v>
      </c>
      <c r="C35" s="225">
        <v>0</v>
      </c>
      <c r="D35" s="225">
        <v>0</v>
      </c>
      <c r="E35" s="225">
        <v>2</v>
      </c>
      <c r="F35" s="225">
        <v>0</v>
      </c>
      <c r="G35" s="225">
        <v>1</v>
      </c>
      <c r="H35" s="226">
        <v>2</v>
      </c>
      <c r="I35" s="311"/>
    </row>
    <row r="36" spans="1:9" ht="12.75">
      <c r="A36" s="339" t="s">
        <v>194</v>
      </c>
      <c r="B36" s="225">
        <v>6</v>
      </c>
      <c r="C36" s="225">
        <v>0</v>
      </c>
      <c r="D36" s="225">
        <v>0</v>
      </c>
      <c r="E36" s="225">
        <v>0</v>
      </c>
      <c r="F36" s="225">
        <v>0</v>
      </c>
      <c r="G36" s="225">
        <v>0</v>
      </c>
      <c r="H36" s="226">
        <v>6</v>
      </c>
      <c r="I36" s="311"/>
    </row>
    <row r="37" spans="1:9" ht="12.75">
      <c r="A37" s="339" t="s">
        <v>26</v>
      </c>
      <c r="B37" s="225">
        <v>93</v>
      </c>
      <c r="C37" s="225">
        <v>0</v>
      </c>
      <c r="D37" s="225">
        <v>0</v>
      </c>
      <c r="E37" s="225">
        <v>6</v>
      </c>
      <c r="F37" s="225">
        <v>0</v>
      </c>
      <c r="G37" s="225">
        <v>0</v>
      </c>
      <c r="H37" s="226">
        <v>87</v>
      </c>
      <c r="I37" s="311"/>
    </row>
    <row r="38" spans="1:9" ht="12.75">
      <c r="A38" s="339" t="s">
        <v>195</v>
      </c>
      <c r="B38" s="225">
        <v>2</v>
      </c>
      <c r="C38" s="225">
        <v>0</v>
      </c>
      <c r="D38" s="225">
        <v>0</v>
      </c>
      <c r="E38" s="225">
        <v>0</v>
      </c>
      <c r="F38" s="225">
        <v>0</v>
      </c>
      <c r="G38" s="225">
        <v>0</v>
      </c>
      <c r="H38" s="226">
        <v>2</v>
      </c>
      <c r="I38" s="311"/>
    </row>
    <row r="39" spans="1:9" ht="12.75">
      <c r="A39" s="339" t="s">
        <v>20</v>
      </c>
      <c r="B39" s="225">
        <v>28</v>
      </c>
      <c r="C39" s="225">
        <v>0</v>
      </c>
      <c r="D39" s="225">
        <v>0</v>
      </c>
      <c r="E39" s="225">
        <v>9</v>
      </c>
      <c r="F39" s="225">
        <v>0</v>
      </c>
      <c r="G39" s="225">
        <v>0</v>
      </c>
      <c r="H39" s="226">
        <v>19</v>
      </c>
      <c r="I39" s="311"/>
    </row>
    <row r="40" spans="1:9" ht="12.75">
      <c r="A40" s="339" t="s">
        <v>61</v>
      </c>
      <c r="B40" s="225">
        <v>57</v>
      </c>
      <c r="C40" s="225">
        <v>0</v>
      </c>
      <c r="D40" s="225">
        <v>10</v>
      </c>
      <c r="E40" s="225">
        <v>8</v>
      </c>
      <c r="F40" s="225">
        <v>0</v>
      </c>
      <c r="G40" s="225">
        <v>1</v>
      </c>
      <c r="H40" s="226">
        <v>38</v>
      </c>
      <c r="I40" s="311"/>
    </row>
    <row r="41" spans="1:9" ht="12.75">
      <c r="A41" s="339" t="s">
        <v>286</v>
      </c>
      <c r="B41" s="225">
        <v>1</v>
      </c>
      <c r="C41" s="225">
        <v>0</v>
      </c>
      <c r="D41" s="225">
        <v>0</v>
      </c>
      <c r="E41" s="225">
        <v>0</v>
      </c>
      <c r="F41" s="225">
        <v>1</v>
      </c>
      <c r="G41" s="225">
        <v>0</v>
      </c>
      <c r="H41" s="226">
        <v>0</v>
      </c>
      <c r="I41" s="311"/>
    </row>
    <row r="42" spans="1:9" ht="12.75">
      <c r="A42" s="339" t="s">
        <v>66</v>
      </c>
      <c r="B42" s="225">
        <v>21</v>
      </c>
      <c r="C42" s="225">
        <v>0</v>
      </c>
      <c r="D42" s="225">
        <v>0</v>
      </c>
      <c r="E42" s="225">
        <v>0</v>
      </c>
      <c r="F42" s="225">
        <v>0</v>
      </c>
      <c r="G42" s="225">
        <v>0</v>
      </c>
      <c r="H42" s="226">
        <v>21</v>
      </c>
      <c r="I42" s="311"/>
    </row>
    <row r="43" spans="1:9" ht="12.75">
      <c r="A43" s="339" t="s">
        <v>287</v>
      </c>
      <c r="B43" s="225">
        <v>4</v>
      </c>
      <c r="C43" s="225">
        <v>0</v>
      </c>
      <c r="D43" s="225">
        <v>0</v>
      </c>
      <c r="E43" s="225">
        <v>0</v>
      </c>
      <c r="F43" s="225">
        <v>0</v>
      </c>
      <c r="G43" s="225">
        <v>0</v>
      </c>
      <c r="H43" s="226">
        <v>4</v>
      </c>
      <c r="I43" s="311"/>
    </row>
    <row r="44" spans="1:9" ht="12.75">
      <c r="A44" s="339" t="s">
        <v>203</v>
      </c>
      <c r="B44" s="225">
        <v>2</v>
      </c>
      <c r="C44" s="225">
        <v>0</v>
      </c>
      <c r="D44" s="225">
        <v>0</v>
      </c>
      <c r="E44" s="225">
        <v>0</v>
      </c>
      <c r="F44" s="225">
        <v>0</v>
      </c>
      <c r="G44" s="225">
        <v>0</v>
      </c>
      <c r="H44" s="226">
        <v>2</v>
      </c>
      <c r="I44" s="311"/>
    </row>
    <row r="45" spans="1:9" ht="12.75">
      <c r="A45" s="339" t="s">
        <v>8</v>
      </c>
      <c r="B45" s="225">
        <v>5</v>
      </c>
      <c r="C45" s="225">
        <v>0</v>
      </c>
      <c r="D45" s="225">
        <v>0</v>
      </c>
      <c r="E45" s="225">
        <v>3</v>
      </c>
      <c r="F45" s="225">
        <v>0</v>
      </c>
      <c r="G45" s="225">
        <v>0</v>
      </c>
      <c r="H45" s="226">
        <v>2</v>
      </c>
      <c r="I45" s="311"/>
    </row>
    <row r="46" spans="1:9" ht="12.75">
      <c r="A46" s="339" t="s">
        <v>21</v>
      </c>
      <c r="B46" s="225">
        <v>1</v>
      </c>
      <c r="C46" s="225">
        <v>0</v>
      </c>
      <c r="D46" s="225">
        <v>0</v>
      </c>
      <c r="E46" s="225">
        <v>0</v>
      </c>
      <c r="F46" s="225">
        <v>0</v>
      </c>
      <c r="G46" s="225">
        <v>0</v>
      </c>
      <c r="H46" s="226">
        <v>1</v>
      </c>
      <c r="I46" s="311"/>
    </row>
    <row r="47" spans="1:9" ht="12.75">
      <c r="A47" s="339" t="s">
        <v>9</v>
      </c>
      <c r="B47" s="225">
        <v>21</v>
      </c>
      <c r="C47" s="225">
        <v>0</v>
      </c>
      <c r="D47" s="225">
        <v>0</v>
      </c>
      <c r="E47" s="225">
        <v>3</v>
      </c>
      <c r="F47" s="225">
        <v>1</v>
      </c>
      <c r="G47" s="225">
        <v>0</v>
      </c>
      <c r="H47" s="226">
        <v>17</v>
      </c>
      <c r="I47" s="311"/>
    </row>
    <row r="48" spans="1:9" ht="12.75">
      <c r="A48" s="339" t="s">
        <v>49</v>
      </c>
      <c r="B48" s="225">
        <v>2</v>
      </c>
      <c r="C48" s="225">
        <v>0</v>
      </c>
      <c r="D48" s="225">
        <v>0</v>
      </c>
      <c r="E48" s="225">
        <v>0</v>
      </c>
      <c r="F48" s="225">
        <v>0</v>
      </c>
      <c r="G48" s="225">
        <v>0</v>
      </c>
      <c r="H48" s="226">
        <v>2</v>
      </c>
      <c r="I48" s="311"/>
    </row>
    <row r="49" spans="1:9" ht="12.75">
      <c r="A49" s="339" t="s">
        <v>190</v>
      </c>
      <c r="B49" s="225">
        <v>13</v>
      </c>
      <c r="C49" s="225">
        <v>0</v>
      </c>
      <c r="D49" s="225">
        <v>0</v>
      </c>
      <c r="E49" s="225">
        <v>0</v>
      </c>
      <c r="F49" s="225">
        <v>0</v>
      </c>
      <c r="G49" s="225">
        <v>0</v>
      </c>
      <c r="H49" s="226">
        <v>13</v>
      </c>
      <c r="I49" s="311"/>
    </row>
    <row r="50" spans="1:9" ht="12.75">
      <c r="A50" s="339" t="s">
        <v>62</v>
      </c>
      <c r="B50" s="225">
        <v>10</v>
      </c>
      <c r="C50" s="225">
        <v>0</v>
      </c>
      <c r="D50" s="225">
        <v>0</v>
      </c>
      <c r="E50" s="225">
        <v>0</v>
      </c>
      <c r="F50" s="225">
        <v>0</v>
      </c>
      <c r="G50" s="225">
        <v>0</v>
      </c>
      <c r="H50" s="226">
        <v>10</v>
      </c>
      <c r="I50" s="311"/>
    </row>
    <row r="51" spans="1:9" ht="12.75">
      <c r="A51" s="339" t="s">
        <v>22</v>
      </c>
      <c r="B51" s="225">
        <v>30</v>
      </c>
      <c r="C51" s="225">
        <v>0</v>
      </c>
      <c r="D51" s="225">
        <v>0</v>
      </c>
      <c r="E51" s="225">
        <v>9</v>
      </c>
      <c r="F51" s="225">
        <v>0</v>
      </c>
      <c r="G51" s="225">
        <v>0</v>
      </c>
      <c r="H51" s="226">
        <v>21</v>
      </c>
      <c r="I51" s="311"/>
    </row>
    <row r="52" spans="1:9" ht="12.75">
      <c r="A52" s="339" t="s">
        <v>288</v>
      </c>
      <c r="B52" s="225">
        <v>1</v>
      </c>
      <c r="C52" s="225">
        <v>0</v>
      </c>
      <c r="D52" s="225">
        <v>0</v>
      </c>
      <c r="E52" s="225">
        <v>1</v>
      </c>
      <c r="F52" s="225">
        <v>0</v>
      </c>
      <c r="G52" s="225">
        <v>0</v>
      </c>
      <c r="H52" s="226">
        <v>0</v>
      </c>
      <c r="I52" s="311"/>
    </row>
    <row r="53" spans="1:9" ht="12.75">
      <c r="A53" s="339" t="s">
        <v>33</v>
      </c>
      <c r="B53" s="225">
        <v>19</v>
      </c>
      <c r="C53" s="225">
        <v>0</v>
      </c>
      <c r="D53" s="225">
        <v>0</v>
      </c>
      <c r="E53" s="225">
        <v>0</v>
      </c>
      <c r="F53" s="225">
        <v>0</v>
      </c>
      <c r="G53" s="225">
        <v>0</v>
      </c>
      <c r="H53" s="226">
        <v>19</v>
      </c>
      <c r="I53" s="311"/>
    </row>
    <row r="54" spans="1:9" ht="12.75">
      <c r="A54" s="339" t="s">
        <v>289</v>
      </c>
      <c r="B54" s="225">
        <v>1</v>
      </c>
      <c r="C54" s="225">
        <v>0</v>
      </c>
      <c r="D54" s="225">
        <v>0</v>
      </c>
      <c r="E54" s="225">
        <v>0</v>
      </c>
      <c r="F54" s="225">
        <v>0</v>
      </c>
      <c r="G54" s="225">
        <v>0</v>
      </c>
      <c r="H54" s="226">
        <v>1</v>
      </c>
      <c r="I54" s="311"/>
    </row>
    <row r="55" spans="1:9" ht="12.75">
      <c r="A55" s="339" t="s">
        <v>50</v>
      </c>
      <c r="B55" s="225">
        <v>1</v>
      </c>
      <c r="C55" s="225">
        <v>0</v>
      </c>
      <c r="D55" s="225">
        <v>0</v>
      </c>
      <c r="E55" s="225">
        <v>0</v>
      </c>
      <c r="F55" s="225">
        <v>0</v>
      </c>
      <c r="G55" s="225">
        <v>0</v>
      </c>
      <c r="H55" s="226">
        <v>1</v>
      </c>
      <c r="I55" s="311"/>
    </row>
    <row r="56" spans="1:9" ht="12.75">
      <c r="A56" s="339" t="s">
        <v>51</v>
      </c>
      <c r="B56" s="225">
        <v>475</v>
      </c>
      <c r="C56" s="225">
        <v>163</v>
      </c>
      <c r="D56" s="225">
        <v>48</v>
      </c>
      <c r="E56" s="225">
        <v>120</v>
      </c>
      <c r="F56" s="225">
        <v>3</v>
      </c>
      <c r="G56" s="225">
        <v>22</v>
      </c>
      <c r="H56" s="226">
        <v>120</v>
      </c>
      <c r="I56" s="311"/>
    </row>
    <row r="57" spans="1:9" ht="12.75">
      <c r="A57" s="339" t="s">
        <v>10</v>
      </c>
      <c r="B57" s="225">
        <v>379</v>
      </c>
      <c r="C57" s="225">
        <v>3</v>
      </c>
      <c r="D57" s="225">
        <v>5</v>
      </c>
      <c r="E57" s="225">
        <v>44</v>
      </c>
      <c r="F57" s="225">
        <v>2</v>
      </c>
      <c r="G57" s="225">
        <v>15</v>
      </c>
      <c r="H57" s="226">
        <v>310</v>
      </c>
      <c r="I57" s="311"/>
    </row>
    <row r="58" spans="1:9" ht="12.75">
      <c r="A58" s="339" t="s">
        <v>290</v>
      </c>
      <c r="B58" s="225">
        <v>1</v>
      </c>
      <c r="C58" s="225">
        <v>0</v>
      </c>
      <c r="D58" s="225">
        <v>0</v>
      </c>
      <c r="E58" s="225">
        <v>0</v>
      </c>
      <c r="F58" s="225">
        <v>0</v>
      </c>
      <c r="G58" s="225">
        <v>0</v>
      </c>
      <c r="H58" s="226">
        <v>1</v>
      </c>
      <c r="I58" s="311"/>
    </row>
    <row r="59" spans="1:9" ht="12.75">
      <c r="A59" s="339" t="s">
        <v>57</v>
      </c>
      <c r="B59" s="225">
        <v>2</v>
      </c>
      <c r="C59" s="225">
        <v>0</v>
      </c>
      <c r="D59" s="225">
        <v>0</v>
      </c>
      <c r="E59" s="225">
        <v>0</v>
      </c>
      <c r="F59" s="225">
        <v>0</v>
      </c>
      <c r="G59" s="225">
        <v>0</v>
      </c>
      <c r="H59" s="226">
        <v>2</v>
      </c>
      <c r="I59" s="311"/>
    </row>
    <row r="60" spans="1:9" ht="12.75">
      <c r="A60" s="339" t="s">
        <v>23</v>
      </c>
      <c r="B60" s="225">
        <v>2</v>
      </c>
      <c r="C60" s="225">
        <v>0</v>
      </c>
      <c r="D60" s="225">
        <v>0</v>
      </c>
      <c r="E60" s="225">
        <v>0</v>
      </c>
      <c r="F60" s="225">
        <v>0</v>
      </c>
      <c r="G60" s="225">
        <v>0</v>
      </c>
      <c r="H60" s="226">
        <v>2</v>
      </c>
      <c r="I60" s="311"/>
    </row>
    <row r="61" spans="1:9" ht="12.75">
      <c r="A61" s="339" t="s">
        <v>24</v>
      </c>
      <c r="B61" s="225">
        <v>26</v>
      </c>
      <c r="C61" s="225">
        <v>0</v>
      </c>
      <c r="D61" s="225">
        <v>0</v>
      </c>
      <c r="E61" s="225">
        <v>7</v>
      </c>
      <c r="F61" s="225">
        <v>0</v>
      </c>
      <c r="G61" s="225">
        <v>0</v>
      </c>
      <c r="H61" s="226">
        <v>19</v>
      </c>
      <c r="I61" s="311"/>
    </row>
    <row r="62" spans="1:9" ht="12.75">
      <c r="A62" s="339" t="s">
        <v>291</v>
      </c>
      <c r="B62" s="225">
        <v>175</v>
      </c>
      <c r="C62" s="225">
        <v>9</v>
      </c>
      <c r="D62" s="225">
        <v>22</v>
      </c>
      <c r="E62" s="225">
        <v>37</v>
      </c>
      <c r="F62" s="225">
        <v>1</v>
      </c>
      <c r="G62" s="225">
        <v>7</v>
      </c>
      <c r="H62" s="226">
        <v>99</v>
      </c>
      <c r="I62" s="311"/>
    </row>
    <row r="63" spans="1:9" ht="12.75">
      <c r="A63" s="339" t="s">
        <v>189</v>
      </c>
      <c r="B63" s="225">
        <v>2</v>
      </c>
      <c r="C63" s="225">
        <v>0</v>
      </c>
      <c r="D63" s="225">
        <v>0</v>
      </c>
      <c r="E63" s="225">
        <v>0</v>
      </c>
      <c r="F63" s="225">
        <v>0</v>
      </c>
      <c r="G63" s="225">
        <v>2</v>
      </c>
      <c r="H63" s="226">
        <v>0</v>
      </c>
      <c r="I63" s="311"/>
    </row>
    <row r="64" spans="1:9" ht="12.75">
      <c r="A64" s="339" t="s">
        <v>292</v>
      </c>
      <c r="B64" s="225">
        <v>3</v>
      </c>
      <c r="C64" s="225">
        <v>0</v>
      </c>
      <c r="D64" s="225">
        <v>0</v>
      </c>
      <c r="E64" s="225">
        <v>0</v>
      </c>
      <c r="F64" s="225">
        <v>0</v>
      </c>
      <c r="G64" s="225">
        <v>0</v>
      </c>
      <c r="H64" s="226">
        <v>3</v>
      </c>
      <c r="I64" s="311"/>
    </row>
    <row r="65" spans="1:9" ht="12.75">
      <c r="A65" s="339" t="s">
        <v>36</v>
      </c>
      <c r="B65" s="225">
        <v>14</v>
      </c>
      <c r="C65" s="225">
        <v>0</v>
      </c>
      <c r="D65" s="225">
        <v>0</v>
      </c>
      <c r="E65" s="225">
        <v>1</v>
      </c>
      <c r="F65" s="225">
        <v>0</v>
      </c>
      <c r="G65" s="225">
        <v>0</v>
      </c>
      <c r="H65" s="226">
        <v>13</v>
      </c>
      <c r="I65" s="311"/>
    </row>
    <row r="66" spans="1:9" ht="12.75">
      <c r="A66" s="339" t="s">
        <v>63</v>
      </c>
      <c r="B66" s="225">
        <v>20</v>
      </c>
      <c r="C66" s="225">
        <v>0</v>
      </c>
      <c r="D66" s="225">
        <v>0</v>
      </c>
      <c r="E66" s="225">
        <v>6</v>
      </c>
      <c r="F66" s="225">
        <v>0</v>
      </c>
      <c r="G66" s="225">
        <v>0</v>
      </c>
      <c r="H66" s="226">
        <v>14</v>
      </c>
      <c r="I66" s="311"/>
    </row>
    <row r="67" spans="1:9" ht="12.75">
      <c r="A67" s="339" t="s">
        <v>191</v>
      </c>
      <c r="B67" s="225">
        <v>23</v>
      </c>
      <c r="C67" s="225">
        <v>1</v>
      </c>
      <c r="D67" s="225">
        <v>0</v>
      </c>
      <c r="E67" s="225">
        <v>5</v>
      </c>
      <c r="F67" s="225">
        <v>0</v>
      </c>
      <c r="G67" s="225">
        <v>0</v>
      </c>
      <c r="H67" s="226">
        <v>17</v>
      </c>
      <c r="I67" s="311"/>
    </row>
    <row r="68" spans="1:9" ht="12.75">
      <c r="A68" s="339" t="s">
        <v>56</v>
      </c>
      <c r="B68" s="225">
        <v>5</v>
      </c>
      <c r="C68" s="225">
        <v>0</v>
      </c>
      <c r="D68" s="225">
        <v>0</v>
      </c>
      <c r="E68" s="225">
        <v>0</v>
      </c>
      <c r="F68" s="225">
        <v>0</v>
      </c>
      <c r="G68" s="225">
        <v>4</v>
      </c>
      <c r="H68" s="226">
        <v>1</v>
      </c>
      <c r="I68" s="311"/>
    </row>
    <row r="69" spans="1:9" ht="12.75">
      <c r="A69" s="339" t="s">
        <v>196</v>
      </c>
      <c r="B69" s="225">
        <v>2</v>
      </c>
      <c r="C69" s="225">
        <v>0</v>
      </c>
      <c r="D69" s="225">
        <v>0</v>
      </c>
      <c r="E69" s="225">
        <v>1</v>
      </c>
      <c r="F69" s="225">
        <v>0</v>
      </c>
      <c r="G69" s="225">
        <v>0</v>
      </c>
      <c r="H69" s="226">
        <v>1</v>
      </c>
      <c r="I69" s="311"/>
    </row>
    <row r="70" spans="1:9" ht="12.75">
      <c r="A70" s="339" t="s">
        <v>64</v>
      </c>
      <c r="B70" s="225">
        <v>1</v>
      </c>
      <c r="C70" s="225">
        <v>0</v>
      </c>
      <c r="D70" s="225">
        <v>0</v>
      </c>
      <c r="E70" s="225">
        <v>0</v>
      </c>
      <c r="F70" s="225">
        <v>0</v>
      </c>
      <c r="G70" s="225">
        <v>0</v>
      </c>
      <c r="H70" s="226">
        <v>1</v>
      </c>
      <c r="I70" s="311"/>
    </row>
    <row r="71" spans="1:9" ht="12.75">
      <c r="A71" s="339" t="s">
        <v>58</v>
      </c>
      <c r="B71" s="225">
        <v>23</v>
      </c>
      <c r="C71" s="225">
        <v>0</v>
      </c>
      <c r="D71" s="225">
        <v>2</v>
      </c>
      <c r="E71" s="225">
        <v>1</v>
      </c>
      <c r="F71" s="225">
        <v>1</v>
      </c>
      <c r="G71" s="225">
        <v>0</v>
      </c>
      <c r="H71" s="226">
        <v>19</v>
      </c>
      <c r="I71" s="311"/>
    </row>
    <row r="72" spans="1:9" ht="12.75">
      <c r="A72" s="339" t="s">
        <v>55</v>
      </c>
      <c r="B72" s="225">
        <v>10</v>
      </c>
      <c r="C72" s="225">
        <v>0</v>
      </c>
      <c r="D72" s="225">
        <v>0</v>
      </c>
      <c r="E72" s="225">
        <v>5</v>
      </c>
      <c r="F72" s="225">
        <v>0</v>
      </c>
      <c r="G72" s="225">
        <v>0</v>
      </c>
      <c r="H72" s="226">
        <v>5</v>
      </c>
      <c r="I72" s="311"/>
    </row>
    <row r="73" spans="1:9" ht="12.75">
      <c r="A73" s="339" t="s">
        <v>12</v>
      </c>
      <c r="B73" s="225">
        <v>152</v>
      </c>
      <c r="C73" s="225">
        <v>0</v>
      </c>
      <c r="D73" s="225">
        <v>3</v>
      </c>
      <c r="E73" s="225">
        <v>53</v>
      </c>
      <c r="F73" s="225">
        <v>4</v>
      </c>
      <c r="G73" s="225">
        <v>7</v>
      </c>
      <c r="H73" s="226">
        <v>85</v>
      </c>
      <c r="I73" s="311"/>
    </row>
    <row r="74" spans="1:9" ht="12.75">
      <c r="A74" s="339" t="s">
        <v>65</v>
      </c>
      <c r="B74" s="225">
        <v>34</v>
      </c>
      <c r="C74" s="225">
        <v>0</v>
      </c>
      <c r="D74" s="225">
        <v>0</v>
      </c>
      <c r="E74" s="225">
        <v>0</v>
      </c>
      <c r="F74" s="225">
        <v>0</v>
      </c>
      <c r="G74" s="225">
        <v>0</v>
      </c>
      <c r="H74" s="226">
        <v>34</v>
      </c>
      <c r="I74" s="311"/>
    </row>
    <row r="75" spans="1:9" ht="12.75">
      <c r="A75" s="339" t="s">
        <v>31</v>
      </c>
      <c r="B75" s="225">
        <v>166</v>
      </c>
      <c r="C75" s="225">
        <v>4</v>
      </c>
      <c r="D75" s="225">
        <v>4</v>
      </c>
      <c r="E75" s="225">
        <v>97</v>
      </c>
      <c r="F75" s="225">
        <v>3</v>
      </c>
      <c r="G75" s="225">
        <v>2</v>
      </c>
      <c r="H75" s="226">
        <v>57</v>
      </c>
      <c r="I75" s="311"/>
    </row>
    <row r="76" spans="1:9" ht="12.75">
      <c r="A76" s="340" t="s">
        <v>293</v>
      </c>
      <c r="B76" s="227">
        <v>33</v>
      </c>
      <c r="C76" s="227">
        <v>0</v>
      </c>
      <c r="D76" s="227">
        <v>4</v>
      </c>
      <c r="E76" s="227">
        <v>11</v>
      </c>
      <c r="F76" s="227">
        <v>0</v>
      </c>
      <c r="G76" s="227">
        <v>0</v>
      </c>
      <c r="H76" s="228">
        <v>18</v>
      </c>
      <c r="I76" s="311"/>
    </row>
    <row r="77" spans="1:9" ht="12.75">
      <c r="A77" s="70" t="s">
        <v>41</v>
      </c>
      <c r="B77" s="71">
        <v>3396</v>
      </c>
      <c r="C77" s="71">
        <v>215</v>
      </c>
      <c r="D77" s="71">
        <v>123</v>
      </c>
      <c r="E77" s="71">
        <v>856</v>
      </c>
      <c r="F77" s="71">
        <v>26</v>
      </c>
      <c r="G77" s="71">
        <v>99</v>
      </c>
      <c r="H77" s="71">
        <v>2080</v>
      </c>
      <c r="I77" s="311"/>
    </row>
    <row r="78" ht="12.75">
      <c r="I78" s="311"/>
    </row>
    <row r="79" spans="1:9" ht="15.75">
      <c r="A79" s="602" t="s">
        <v>225</v>
      </c>
      <c r="B79" s="603"/>
      <c r="C79" s="603"/>
      <c r="D79" s="603"/>
      <c r="E79" s="603"/>
      <c r="F79" s="603"/>
      <c r="G79" s="603"/>
      <c r="H79" s="604"/>
      <c r="I79" s="311"/>
    </row>
    <row r="80" spans="1:9" ht="15.75">
      <c r="A80" s="602" t="str">
        <f>LOWER(Nastavení!B1)</f>
        <v>září 2008</v>
      </c>
      <c r="B80" s="603"/>
      <c r="C80" s="603"/>
      <c r="D80" s="603"/>
      <c r="E80" s="603"/>
      <c r="F80" s="603"/>
      <c r="G80" s="603"/>
      <c r="H80" s="604"/>
      <c r="I80" s="311"/>
    </row>
    <row r="81" spans="7:9" s="406" customFormat="1" ht="11.25">
      <c r="G81" s="403" t="s">
        <v>240</v>
      </c>
      <c r="I81" s="426"/>
    </row>
    <row r="82" spans="1:9" ht="12.75">
      <c r="A82" s="607" t="s">
        <v>0</v>
      </c>
      <c r="B82" s="609"/>
      <c r="C82" s="605" t="s">
        <v>157</v>
      </c>
      <c r="D82" s="605" t="s">
        <v>158</v>
      </c>
      <c r="E82" s="607" t="s">
        <v>159</v>
      </c>
      <c r="F82" s="608"/>
      <c r="G82" s="609"/>
      <c r="H82" s="311"/>
      <c r="I82" s="311"/>
    </row>
    <row r="83" spans="1:9" ht="33.75">
      <c r="A83" s="610"/>
      <c r="B83" s="611"/>
      <c r="C83" s="606"/>
      <c r="D83" s="606"/>
      <c r="E83" s="220" t="s">
        <v>161</v>
      </c>
      <c r="F83" s="220" t="s">
        <v>162</v>
      </c>
      <c r="G83" s="220" t="s">
        <v>163</v>
      </c>
      <c r="H83" s="311"/>
      <c r="I83" s="311"/>
    </row>
    <row r="84" spans="1:9" ht="12.75">
      <c r="A84" s="427" t="s">
        <v>32</v>
      </c>
      <c r="B84" s="472"/>
      <c r="C84" s="225">
        <v>0</v>
      </c>
      <c r="D84" s="225">
        <v>0</v>
      </c>
      <c r="E84" s="568">
        <v>1</v>
      </c>
      <c r="F84" s="225">
        <v>0</v>
      </c>
      <c r="G84" s="226">
        <v>0</v>
      </c>
      <c r="H84" s="473"/>
      <c r="I84" s="311"/>
    </row>
    <row r="85" spans="1:9" ht="12.75">
      <c r="A85" s="425" t="s">
        <v>41</v>
      </c>
      <c r="B85" s="438"/>
      <c r="C85" s="569">
        <v>0</v>
      </c>
      <c r="D85" s="569">
        <v>0</v>
      </c>
      <c r="E85" s="569">
        <v>1</v>
      </c>
      <c r="F85" s="569">
        <v>0</v>
      </c>
      <c r="G85" s="569">
        <v>0</v>
      </c>
      <c r="H85" s="437"/>
      <c r="I85" s="311"/>
    </row>
    <row r="87" spans="1:8" ht="27.75" customHeight="1">
      <c r="A87" s="612" t="s">
        <v>109</v>
      </c>
      <c r="B87" s="613"/>
      <c r="C87" s="613"/>
      <c r="D87" s="613"/>
      <c r="E87" s="613"/>
      <c r="F87" s="613"/>
      <c r="G87" s="613"/>
      <c r="H87" s="61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6"/>
  <sheetViews>
    <sheetView zoomScaleSheetLayoutView="100" workbookViewId="0" topLeftCell="A19">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02" t="str">
        <f>CONCATENATE("Zánik doplňkové ochrany (9/2006-",MONTH(Nastavení!$B$3),"/",YEAR(Nastavení!$B$3),") - aktuálně platná")</f>
        <v>Zánik doplňkové ochrany (9/2006-9/2008) - aktuálně platná</v>
      </c>
      <c r="B1" s="603"/>
      <c r="C1" s="603"/>
      <c r="D1" s="603"/>
      <c r="E1" s="603"/>
      <c r="F1" s="603"/>
      <c r="G1" s="604"/>
    </row>
    <row r="2" spans="1:7" ht="15.75">
      <c r="A2" s="602" t="str">
        <f>CONCATENATE("k ",DAY(Nastavení!$B$3),".",MONTH(Nastavení!$B$3),".",YEAR(Nastavení!$B$3))</f>
        <v>k 30.9.2008</v>
      </c>
      <c r="B2" s="603"/>
      <c r="C2" s="603"/>
      <c r="D2" s="603"/>
      <c r="E2" s="603"/>
      <c r="F2" s="603"/>
      <c r="G2" s="604"/>
    </row>
    <row r="3" s="406" customFormat="1" ht="8.25">
      <c r="G3" s="424" t="s">
        <v>332</v>
      </c>
    </row>
    <row r="4" spans="1:7" ht="12.75" customHeight="1">
      <c r="A4" s="605" t="s">
        <v>0</v>
      </c>
      <c r="B4" s="605" t="s">
        <v>333</v>
      </c>
      <c r="C4" s="605" t="s">
        <v>334</v>
      </c>
      <c r="D4" s="607" t="s">
        <v>335</v>
      </c>
      <c r="E4" s="608"/>
      <c r="F4" s="609"/>
      <c r="G4" s="605" t="s">
        <v>336</v>
      </c>
    </row>
    <row r="5" spans="1:7" ht="33.75">
      <c r="A5" s="606"/>
      <c r="B5" s="606"/>
      <c r="C5" s="606"/>
      <c r="D5" s="220" t="s">
        <v>337</v>
      </c>
      <c r="E5" s="220" t="s">
        <v>162</v>
      </c>
      <c r="F5" s="220" t="s">
        <v>338</v>
      </c>
      <c r="G5" s="606"/>
    </row>
    <row r="6" spans="1:8" ht="12.75">
      <c r="A6" s="338" t="s">
        <v>38</v>
      </c>
      <c r="B6" s="223">
        <v>5</v>
      </c>
      <c r="C6" s="223">
        <v>0</v>
      </c>
      <c r="D6" s="223">
        <v>3</v>
      </c>
      <c r="E6" s="223">
        <v>0</v>
      </c>
      <c r="F6" s="223">
        <v>0</v>
      </c>
      <c r="G6" s="224">
        <v>2</v>
      </c>
      <c r="H6" s="311"/>
    </row>
    <row r="7" spans="1:8" ht="12.75">
      <c r="A7" s="339" t="s">
        <v>32</v>
      </c>
      <c r="B7" s="225">
        <v>2</v>
      </c>
      <c r="C7" s="225">
        <v>0</v>
      </c>
      <c r="D7" s="225">
        <v>0</v>
      </c>
      <c r="E7" s="225">
        <v>0</v>
      </c>
      <c r="F7" s="225">
        <v>0</v>
      </c>
      <c r="G7" s="226">
        <v>2</v>
      </c>
      <c r="H7" s="311"/>
    </row>
    <row r="8" spans="1:8" ht="12.75">
      <c r="A8" s="339" t="s">
        <v>3</v>
      </c>
      <c r="B8" s="225">
        <v>87</v>
      </c>
      <c r="C8" s="225">
        <v>17</v>
      </c>
      <c r="D8" s="225">
        <v>4</v>
      </c>
      <c r="E8" s="225">
        <v>0</v>
      </c>
      <c r="F8" s="225">
        <v>53</v>
      </c>
      <c r="G8" s="226">
        <v>47</v>
      </c>
      <c r="H8" s="311"/>
    </row>
    <row r="9" spans="1:8" ht="12.75">
      <c r="A9" s="339" t="s">
        <v>40</v>
      </c>
      <c r="B9" s="225">
        <v>18</v>
      </c>
      <c r="C9" s="225">
        <v>1</v>
      </c>
      <c r="D9" s="225">
        <v>0</v>
      </c>
      <c r="E9" s="225">
        <v>0</v>
      </c>
      <c r="F9" s="225">
        <v>1</v>
      </c>
      <c r="G9" s="226">
        <v>18</v>
      </c>
      <c r="H9" s="311"/>
    </row>
    <row r="10" spans="1:8" ht="12.75">
      <c r="A10" s="339" t="s">
        <v>53</v>
      </c>
      <c r="B10" s="225">
        <v>2</v>
      </c>
      <c r="C10" s="225">
        <v>1</v>
      </c>
      <c r="D10" s="225">
        <v>0</v>
      </c>
      <c r="E10" s="225">
        <v>0</v>
      </c>
      <c r="F10" s="225">
        <v>1</v>
      </c>
      <c r="G10" s="226">
        <v>2</v>
      </c>
      <c r="H10" s="311"/>
    </row>
    <row r="11" spans="1:8" ht="12.75">
      <c r="A11" s="339" t="s">
        <v>193</v>
      </c>
      <c r="B11" s="225">
        <v>1</v>
      </c>
      <c r="C11" s="225">
        <v>0</v>
      </c>
      <c r="D11" s="225">
        <v>0</v>
      </c>
      <c r="E11" s="225">
        <v>0</v>
      </c>
      <c r="F11" s="225">
        <v>0</v>
      </c>
      <c r="G11" s="226">
        <v>1</v>
      </c>
      <c r="H11" s="311"/>
    </row>
    <row r="12" spans="1:8" ht="12.75">
      <c r="A12" s="339" t="s">
        <v>29</v>
      </c>
      <c r="B12" s="225">
        <v>3</v>
      </c>
      <c r="C12" s="225">
        <v>0</v>
      </c>
      <c r="D12" s="225">
        <v>3</v>
      </c>
      <c r="E12" s="225">
        <v>0</v>
      </c>
      <c r="F12" s="225">
        <v>0</v>
      </c>
      <c r="G12" s="226">
        <v>0</v>
      </c>
      <c r="H12" s="311"/>
    </row>
    <row r="13" spans="1:8" ht="12.75">
      <c r="A13" s="339" t="s">
        <v>35</v>
      </c>
      <c r="B13" s="225">
        <v>56</v>
      </c>
      <c r="C13" s="225">
        <v>9</v>
      </c>
      <c r="D13" s="225">
        <v>1</v>
      </c>
      <c r="E13" s="225">
        <v>0</v>
      </c>
      <c r="F13" s="225">
        <v>15</v>
      </c>
      <c r="G13" s="226">
        <v>49</v>
      </c>
      <c r="H13" s="311"/>
    </row>
    <row r="14" spans="1:8" ht="12.75">
      <c r="A14" s="339" t="s">
        <v>198</v>
      </c>
      <c r="B14" s="225">
        <v>2</v>
      </c>
      <c r="C14" s="225">
        <v>0</v>
      </c>
      <c r="D14" s="225">
        <v>0</v>
      </c>
      <c r="E14" s="225">
        <v>0</v>
      </c>
      <c r="F14" s="225">
        <v>0</v>
      </c>
      <c r="G14" s="226">
        <v>2</v>
      </c>
      <c r="H14" s="311"/>
    </row>
    <row r="15" spans="1:8" ht="12.75">
      <c r="A15" s="339" t="s">
        <v>26</v>
      </c>
      <c r="B15" s="225">
        <v>1</v>
      </c>
      <c r="C15" s="225">
        <v>0</v>
      </c>
      <c r="D15" s="225">
        <v>0</v>
      </c>
      <c r="E15" s="225">
        <v>0</v>
      </c>
      <c r="F15" s="225">
        <v>0</v>
      </c>
      <c r="G15" s="226">
        <v>1</v>
      </c>
      <c r="H15" s="311"/>
    </row>
    <row r="16" spans="1:8" ht="12.75">
      <c r="A16" s="339" t="s">
        <v>61</v>
      </c>
      <c r="B16" s="225">
        <v>77</v>
      </c>
      <c r="C16" s="225">
        <v>1</v>
      </c>
      <c r="D16" s="225">
        <v>5</v>
      </c>
      <c r="E16" s="225">
        <v>0</v>
      </c>
      <c r="F16" s="225">
        <v>2</v>
      </c>
      <c r="G16" s="226">
        <v>71</v>
      </c>
      <c r="H16" s="311"/>
    </row>
    <row r="17" spans="1:8" ht="12.75">
      <c r="A17" s="339" t="s">
        <v>66</v>
      </c>
      <c r="B17" s="225">
        <v>9</v>
      </c>
      <c r="C17" s="225">
        <v>0</v>
      </c>
      <c r="D17" s="225">
        <v>0</v>
      </c>
      <c r="E17" s="225">
        <v>0</v>
      </c>
      <c r="F17" s="225">
        <v>0</v>
      </c>
      <c r="G17" s="226">
        <v>9</v>
      </c>
      <c r="H17" s="311"/>
    </row>
    <row r="18" spans="1:8" ht="12.75">
      <c r="A18" s="339" t="s">
        <v>9</v>
      </c>
      <c r="B18" s="225">
        <v>1</v>
      </c>
      <c r="C18" s="225">
        <v>1</v>
      </c>
      <c r="D18" s="225">
        <v>0</v>
      </c>
      <c r="E18" s="225">
        <v>0</v>
      </c>
      <c r="F18" s="225">
        <v>1</v>
      </c>
      <c r="G18" s="226">
        <v>1</v>
      </c>
      <c r="H18" s="311"/>
    </row>
    <row r="19" spans="1:8" ht="12.75">
      <c r="A19" s="339" t="s">
        <v>28</v>
      </c>
      <c r="B19" s="225">
        <v>1</v>
      </c>
      <c r="C19" s="225">
        <v>0</v>
      </c>
      <c r="D19" s="225">
        <v>0</v>
      </c>
      <c r="E19" s="225">
        <v>0</v>
      </c>
      <c r="F19" s="225">
        <v>0</v>
      </c>
      <c r="G19" s="226">
        <v>1</v>
      </c>
      <c r="H19" s="311"/>
    </row>
    <row r="20" spans="1:8" ht="12.75">
      <c r="A20" s="339" t="s">
        <v>33</v>
      </c>
      <c r="B20" s="225">
        <v>1</v>
      </c>
      <c r="C20" s="225">
        <v>0</v>
      </c>
      <c r="D20" s="225">
        <v>0</v>
      </c>
      <c r="E20" s="225">
        <v>0</v>
      </c>
      <c r="F20" s="225">
        <v>0</v>
      </c>
      <c r="G20" s="226">
        <v>1</v>
      </c>
      <c r="H20" s="311"/>
    </row>
    <row r="21" spans="1:8" ht="12.75">
      <c r="A21" s="339" t="s">
        <v>50</v>
      </c>
      <c r="B21" s="225">
        <v>2</v>
      </c>
      <c r="C21" s="225">
        <v>1</v>
      </c>
      <c r="D21" s="225">
        <v>1</v>
      </c>
      <c r="E21" s="225">
        <v>1</v>
      </c>
      <c r="F21" s="225">
        <v>0</v>
      </c>
      <c r="G21" s="226">
        <v>1</v>
      </c>
      <c r="H21" s="311"/>
    </row>
    <row r="22" spans="1:8" ht="12.75">
      <c r="A22" s="339" t="s">
        <v>10</v>
      </c>
      <c r="B22" s="225">
        <v>34</v>
      </c>
      <c r="C22" s="225">
        <v>8</v>
      </c>
      <c r="D22" s="225">
        <v>3</v>
      </c>
      <c r="E22" s="225">
        <v>0</v>
      </c>
      <c r="F22" s="225">
        <v>8</v>
      </c>
      <c r="G22" s="226">
        <v>31</v>
      </c>
      <c r="H22" s="311"/>
    </row>
    <row r="23" spans="1:8" ht="12.75">
      <c r="A23" s="339" t="s">
        <v>24</v>
      </c>
      <c r="B23" s="225">
        <v>8</v>
      </c>
      <c r="C23" s="225">
        <v>1</v>
      </c>
      <c r="D23" s="225">
        <v>0</v>
      </c>
      <c r="E23" s="225">
        <v>0</v>
      </c>
      <c r="F23" s="225">
        <v>4</v>
      </c>
      <c r="G23" s="226">
        <v>5</v>
      </c>
      <c r="H23" s="311"/>
    </row>
    <row r="24" spans="1:8" ht="12.75">
      <c r="A24" s="339" t="s">
        <v>189</v>
      </c>
      <c r="B24" s="225">
        <v>2</v>
      </c>
      <c r="C24" s="225">
        <v>0</v>
      </c>
      <c r="D24" s="225">
        <v>0</v>
      </c>
      <c r="E24" s="225">
        <v>0</v>
      </c>
      <c r="F24" s="225">
        <v>0</v>
      </c>
      <c r="G24" s="226">
        <v>2</v>
      </c>
      <c r="H24" s="311"/>
    </row>
    <row r="25" spans="1:8" ht="12.75">
      <c r="A25" s="339" t="s">
        <v>36</v>
      </c>
      <c r="B25" s="225">
        <v>2</v>
      </c>
      <c r="C25" s="225">
        <v>1</v>
      </c>
      <c r="D25" s="225">
        <v>0</v>
      </c>
      <c r="E25" s="225">
        <v>0</v>
      </c>
      <c r="F25" s="225">
        <v>1</v>
      </c>
      <c r="G25" s="226">
        <v>2</v>
      </c>
      <c r="H25" s="311"/>
    </row>
    <row r="26" spans="1:8" ht="12.75">
      <c r="A26" s="339" t="s">
        <v>63</v>
      </c>
      <c r="B26" s="225">
        <v>8</v>
      </c>
      <c r="C26" s="225">
        <v>4</v>
      </c>
      <c r="D26" s="225">
        <v>0</v>
      </c>
      <c r="E26" s="225">
        <v>0</v>
      </c>
      <c r="F26" s="225">
        <v>5</v>
      </c>
      <c r="G26" s="226">
        <v>7</v>
      </c>
      <c r="H26" s="311"/>
    </row>
    <row r="27" spans="1:8" ht="12.75">
      <c r="A27" s="339" t="s">
        <v>191</v>
      </c>
      <c r="B27" s="225">
        <v>5</v>
      </c>
      <c r="C27" s="225">
        <v>1</v>
      </c>
      <c r="D27" s="225">
        <v>0</v>
      </c>
      <c r="E27" s="225">
        <v>0</v>
      </c>
      <c r="F27" s="225">
        <v>2</v>
      </c>
      <c r="G27" s="226">
        <v>4</v>
      </c>
      <c r="H27" s="311"/>
    </row>
    <row r="28" spans="1:8" ht="12.75">
      <c r="A28" s="339" t="s">
        <v>55</v>
      </c>
      <c r="B28" s="225">
        <v>1</v>
      </c>
      <c r="C28" s="225">
        <v>0</v>
      </c>
      <c r="D28" s="225">
        <v>0</v>
      </c>
      <c r="E28" s="225">
        <v>0</v>
      </c>
      <c r="F28" s="225">
        <v>0</v>
      </c>
      <c r="G28" s="226">
        <v>1</v>
      </c>
      <c r="H28" s="311"/>
    </row>
    <row r="29" spans="1:8" ht="12.75">
      <c r="A29" s="339" t="s">
        <v>12</v>
      </c>
      <c r="B29" s="225">
        <v>4</v>
      </c>
      <c r="C29" s="225">
        <v>2</v>
      </c>
      <c r="D29" s="225">
        <v>0</v>
      </c>
      <c r="E29" s="225">
        <v>0</v>
      </c>
      <c r="F29" s="225">
        <v>2</v>
      </c>
      <c r="G29" s="226">
        <v>4</v>
      </c>
      <c r="H29" s="311"/>
    </row>
    <row r="30" spans="1:8" ht="12.75">
      <c r="A30" s="339" t="s">
        <v>65</v>
      </c>
      <c r="B30" s="225">
        <v>12</v>
      </c>
      <c r="C30" s="225">
        <v>6</v>
      </c>
      <c r="D30" s="225">
        <v>3</v>
      </c>
      <c r="E30" s="225">
        <v>0</v>
      </c>
      <c r="F30" s="225">
        <v>4</v>
      </c>
      <c r="G30" s="226">
        <v>11</v>
      </c>
      <c r="H30" s="311"/>
    </row>
    <row r="31" spans="1:8" ht="12.75">
      <c r="A31" s="70" t="s">
        <v>41</v>
      </c>
      <c r="B31" s="71">
        <v>344</v>
      </c>
      <c r="C31" s="71">
        <v>54</v>
      </c>
      <c r="D31" s="71">
        <v>23</v>
      </c>
      <c r="E31" s="71">
        <v>1</v>
      </c>
      <c r="F31" s="71">
        <v>99</v>
      </c>
      <c r="G31" s="71">
        <v>275</v>
      </c>
      <c r="H31" s="311"/>
    </row>
    <row r="32" ht="12.75">
      <c r="H32" s="311"/>
    </row>
    <row r="33" spans="1:8" ht="15.75">
      <c r="A33" s="602" t="s">
        <v>339</v>
      </c>
      <c r="B33" s="603"/>
      <c r="C33" s="603"/>
      <c r="D33" s="603"/>
      <c r="E33" s="603"/>
      <c r="F33" s="603"/>
      <c r="G33" s="604"/>
      <c r="H33" s="311"/>
    </row>
    <row r="34" spans="1:8" ht="15.75">
      <c r="A34" s="602" t="str">
        <f>LOWER(Nastavení!B1)</f>
        <v>září 2008</v>
      </c>
      <c r="B34" s="603"/>
      <c r="C34" s="603"/>
      <c r="D34" s="603"/>
      <c r="E34" s="603"/>
      <c r="F34" s="603"/>
      <c r="G34" s="604"/>
      <c r="H34" s="311"/>
    </row>
    <row r="35" spans="6:8" s="406" customFormat="1" ht="11.25">
      <c r="F35" s="403" t="s">
        <v>340</v>
      </c>
      <c r="H35" s="426"/>
    </row>
    <row r="36" spans="1:7" ht="12.75" customHeight="1">
      <c r="A36" s="605" t="s">
        <v>0</v>
      </c>
      <c r="B36" s="605" t="s">
        <v>333</v>
      </c>
      <c r="C36" s="605" t="s">
        <v>334</v>
      </c>
      <c r="D36" s="607" t="s">
        <v>335</v>
      </c>
      <c r="E36" s="608"/>
      <c r="F36" s="609"/>
      <c r="G36" s="63"/>
    </row>
    <row r="37" spans="1:7" ht="33.75">
      <c r="A37" s="606"/>
      <c r="B37" s="606"/>
      <c r="C37" s="606"/>
      <c r="D37" s="220" t="s">
        <v>337</v>
      </c>
      <c r="E37" s="220" t="s">
        <v>162</v>
      </c>
      <c r="F37" s="220" t="s">
        <v>338</v>
      </c>
      <c r="G37" s="63"/>
    </row>
    <row r="38" spans="1:7" ht="12.75">
      <c r="A38" s="338" t="s">
        <v>38</v>
      </c>
      <c r="B38" s="223">
        <v>0</v>
      </c>
      <c r="C38" s="223">
        <v>0</v>
      </c>
      <c r="D38" s="223">
        <v>0</v>
      </c>
      <c r="E38" s="223">
        <v>0</v>
      </c>
      <c r="F38" s="224">
        <v>0</v>
      </c>
      <c r="G38" s="63"/>
    </row>
    <row r="39" spans="1:7" ht="12.75">
      <c r="A39" s="339" t="s">
        <v>3</v>
      </c>
      <c r="B39" s="225">
        <v>0</v>
      </c>
      <c r="C39" s="225">
        <v>1</v>
      </c>
      <c r="D39" s="225">
        <v>0</v>
      </c>
      <c r="E39" s="225">
        <v>0</v>
      </c>
      <c r="F39" s="226">
        <v>4</v>
      </c>
      <c r="G39" s="63"/>
    </row>
    <row r="40" spans="1:7" ht="12.75">
      <c r="A40" s="339" t="s">
        <v>35</v>
      </c>
      <c r="B40" s="225">
        <v>1</v>
      </c>
      <c r="C40" s="225">
        <v>1</v>
      </c>
      <c r="D40" s="225">
        <v>0</v>
      </c>
      <c r="E40" s="225">
        <v>0</v>
      </c>
      <c r="F40" s="226">
        <v>1</v>
      </c>
      <c r="G40" s="63"/>
    </row>
    <row r="41" spans="1:7" ht="12.75">
      <c r="A41" s="339" t="s">
        <v>61</v>
      </c>
      <c r="B41" s="225">
        <v>0</v>
      </c>
      <c r="C41" s="225">
        <v>1</v>
      </c>
      <c r="D41" s="225">
        <v>0</v>
      </c>
      <c r="E41" s="225">
        <v>0</v>
      </c>
      <c r="F41" s="226">
        <v>0</v>
      </c>
      <c r="G41" s="63"/>
    </row>
    <row r="42" spans="1:7" ht="12.75">
      <c r="A42" s="70" t="s">
        <v>41</v>
      </c>
      <c r="B42" s="71">
        <v>1</v>
      </c>
      <c r="C42" s="71">
        <v>3</v>
      </c>
      <c r="D42" s="71">
        <v>0</v>
      </c>
      <c r="E42" s="71">
        <v>0</v>
      </c>
      <c r="F42" s="71">
        <v>5</v>
      </c>
      <c r="G42" s="63"/>
    </row>
    <row r="43" ht="12.75">
      <c r="G43" s="63"/>
    </row>
    <row r="44" ht="12.75">
      <c r="G44" s="63"/>
    </row>
    <row r="45" ht="12.75">
      <c r="G45" s="63"/>
    </row>
    <row r="46" ht="12.75">
      <c r="G46"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3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68" customWidth="1"/>
    <col min="31" max="16384" width="9.140625" style="69" customWidth="1"/>
  </cols>
  <sheetData>
    <row r="1" spans="1:30" s="82" customFormat="1" ht="15.75">
      <c r="A1" s="614" t="s">
        <v>135</v>
      </c>
      <c r="B1" s="614"/>
      <c r="C1" s="614"/>
      <c r="D1" s="614"/>
      <c r="E1" s="614"/>
      <c r="F1" s="614"/>
      <c r="G1" s="614"/>
      <c r="H1" s="614"/>
      <c r="I1" s="614"/>
      <c r="J1" s="614"/>
      <c r="K1" s="614"/>
      <c r="L1" s="614"/>
      <c r="M1" s="614"/>
      <c r="N1" s="614"/>
      <c r="O1" s="614"/>
      <c r="P1" s="614"/>
      <c r="Q1" s="614"/>
      <c r="R1" s="614"/>
      <c r="S1" s="614"/>
      <c r="T1" s="614"/>
      <c r="U1" s="614"/>
      <c r="AD1" s="365"/>
    </row>
    <row r="2" spans="1:30" s="82" customFormat="1" ht="15.75">
      <c r="A2" s="614" t="str">
        <f>CONCATENATE("červenec 1990 - ",LOWER(Nastavení!$B$1))</f>
        <v>červenec 1990 - září 2008</v>
      </c>
      <c r="B2" s="614"/>
      <c r="C2" s="614"/>
      <c r="D2" s="614"/>
      <c r="E2" s="614"/>
      <c r="F2" s="614"/>
      <c r="G2" s="614"/>
      <c r="H2" s="614"/>
      <c r="I2" s="614"/>
      <c r="J2" s="614"/>
      <c r="K2" s="614"/>
      <c r="L2" s="614"/>
      <c r="M2" s="614"/>
      <c r="N2" s="614"/>
      <c r="O2" s="614"/>
      <c r="P2" s="614"/>
      <c r="Q2" s="614"/>
      <c r="R2" s="614"/>
      <c r="S2" s="614"/>
      <c r="T2" s="614"/>
      <c r="U2" s="614"/>
      <c r="AD2" s="365"/>
    </row>
    <row r="3" spans="1:30" s="409" customFormat="1" ht="8.25">
      <c r="A3" s="408"/>
      <c r="B3" s="408"/>
      <c r="C3" s="408"/>
      <c r="D3" s="408"/>
      <c r="E3" s="408"/>
      <c r="F3" s="408"/>
      <c r="G3" s="408"/>
      <c r="H3" s="408"/>
      <c r="I3" s="408"/>
      <c r="J3" s="408"/>
      <c r="K3" s="408"/>
      <c r="L3" s="408"/>
      <c r="M3" s="408"/>
      <c r="N3" s="408"/>
      <c r="O3" s="408"/>
      <c r="P3" s="408"/>
      <c r="Q3" s="408"/>
      <c r="R3" s="408"/>
      <c r="S3" s="408"/>
      <c r="T3" s="408"/>
      <c r="U3" s="424" t="s">
        <v>241</v>
      </c>
      <c r="AD3" s="410"/>
    </row>
    <row r="4" spans="1:51" s="128" customFormat="1" ht="42" customHeight="1">
      <c r="A4" s="549" t="s">
        <v>148</v>
      </c>
      <c r="B4" s="232">
        <v>1990</v>
      </c>
      <c r="C4" s="232">
        <v>1991</v>
      </c>
      <c r="D4" s="232">
        <v>1992</v>
      </c>
      <c r="E4" s="232">
        <v>1993</v>
      </c>
      <c r="F4" s="232">
        <v>1994</v>
      </c>
      <c r="G4" s="232">
        <v>1995</v>
      </c>
      <c r="H4" s="232">
        <v>1996</v>
      </c>
      <c r="I4" s="232">
        <v>1997</v>
      </c>
      <c r="J4" s="232">
        <v>1998</v>
      </c>
      <c r="K4" s="232">
        <v>1999</v>
      </c>
      <c r="L4" s="232">
        <v>2000</v>
      </c>
      <c r="M4" s="232">
        <v>2001</v>
      </c>
      <c r="N4" s="232">
        <v>2002</v>
      </c>
      <c r="O4" s="232">
        <v>2003</v>
      </c>
      <c r="P4" s="232">
        <v>2004</v>
      </c>
      <c r="Q4" s="232">
        <v>2005</v>
      </c>
      <c r="R4" s="232">
        <v>2006</v>
      </c>
      <c r="S4" s="232">
        <v>2007</v>
      </c>
      <c r="T4" s="232">
        <v>2008</v>
      </c>
      <c r="U4" s="232" t="s">
        <v>41</v>
      </c>
      <c r="V4" s="127"/>
      <c r="AD4" s="366" t="s">
        <v>210</v>
      </c>
      <c r="AG4" s="83"/>
      <c r="AH4" s="83"/>
      <c r="AI4" s="83"/>
      <c r="AJ4" s="83"/>
      <c r="AK4" s="83"/>
      <c r="AL4" s="83"/>
      <c r="AM4" s="83"/>
      <c r="AN4" s="83"/>
      <c r="AO4" s="83"/>
      <c r="AP4" s="83"/>
      <c r="AQ4" s="83"/>
      <c r="AR4" s="83"/>
      <c r="AS4" s="83"/>
      <c r="AT4" s="83"/>
      <c r="AU4" s="83"/>
      <c r="AV4" s="83"/>
      <c r="AW4" s="83"/>
      <c r="AX4" s="83"/>
      <c r="AY4" s="370"/>
    </row>
    <row r="5" spans="1:30" s="83" customFormat="1" ht="12.75">
      <c r="A5" s="229">
        <v>32874</v>
      </c>
      <c r="B5" s="76"/>
      <c r="C5" s="76">
        <v>395</v>
      </c>
      <c r="D5" s="76">
        <v>138</v>
      </c>
      <c r="E5" s="76">
        <v>30</v>
      </c>
      <c r="F5" s="76">
        <v>172</v>
      </c>
      <c r="G5" s="76">
        <v>55</v>
      </c>
      <c r="H5" s="76">
        <v>57</v>
      </c>
      <c r="I5" s="76">
        <v>212</v>
      </c>
      <c r="J5" s="76">
        <v>219</v>
      </c>
      <c r="K5" s="76">
        <v>602</v>
      </c>
      <c r="L5" s="76">
        <v>593</v>
      </c>
      <c r="M5" s="76">
        <v>1228</v>
      </c>
      <c r="N5" s="76">
        <v>1334</v>
      </c>
      <c r="O5" s="76">
        <v>686</v>
      </c>
      <c r="P5" s="374">
        <v>552</v>
      </c>
      <c r="Q5" s="86">
        <v>346</v>
      </c>
      <c r="R5" s="86">
        <v>262</v>
      </c>
      <c r="S5" s="86">
        <v>153</v>
      </c>
      <c r="T5" s="87">
        <v>212</v>
      </c>
      <c r="U5" s="130">
        <f>SUM(B5:T5)</f>
        <v>7246</v>
      </c>
      <c r="V5" s="95"/>
      <c r="AC5" s="364">
        <v>33055</v>
      </c>
      <c r="AD5" s="367">
        <f>VLOOKUP(DATE(1990,MONTH(AC5),1),$A$5:$T$16,YEAR(AC5)-1988,FALSE)</f>
        <v>1</v>
      </c>
    </row>
    <row r="6" spans="1:30" s="83" customFormat="1" ht="12.75">
      <c r="A6" s="230">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4">
        <v>33086</v>
      </c>
      <c r="AD6" s="367">
        <f aca="true" t="shared" si="1" ref="AD6:AD63">VLOOKUP(DATE(1990,MONTH(AC6),1),$A$5:$T$16,YEAR(AC6)-1988,FALSE)</f>
        <v>231</v>
      </c>
    </row>
    <row r="7" spans="1:30" s="83" customFormat="1" ht="12.75">
      <c r="A7" s="230">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4">
        <v>33117</v>
      </c>
      <c r="AD7" s="367">
        <f t="shared" si="1"/>
        <v>146</v>
      </c>
    </row>
    <row r="8" spans="1:30" s="83" customFormat="1" ht="12.75">
      <c r="A8" s="230">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4">
        <v>33147</v>
      </c>
      <c r="AD8" s="367">
        <f t="shared" si="1"/>
        <v>355</v>
      </c>
    </row>
    <row r="9" spans="1:30" s="83" customFormat="1" ht="12.75">
      <c r="A9" s="230">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4">
        <v>33178</v>
      </c>
      <c r="AD9" s="367">
        <f t="shared" si="1"/>
        <v>432</v>
      </c>
    </row>
    <row r="10" spans="1:30" s="83" customFormat="1" ht="12.75">
      <c r="A10" s="230">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4">
        <v>33208</v>
      </c>
      <c r="AD10" s="367">
        <f t="shared" si="1"/>
        <v>437</v>
      </c>
    </row>
    <row r="11" spans="1:30" s="83" customFormat="1" ht="12.75">
      <c r="A11" s="230">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4">
        <v>33239</v>
      </c>
      <c r="AD11" s="367">
        <f t="shared" si="1"/>
        <v>395</v>
      </c>
    </row>
    <row r="12" spans="1:30" s="83" customFormat="1" ht="12.75">
      <c r="A12" s="230">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4">
        <v>33270</v>
      </c>
      <c r="AD12" s="367">
        <f t="shared" si="1"/>
        <v>330</v>
      </c>
    </row>
    <row r="13" spans="1:30" s="83" customFormat="1" ht="12.75">
      <c r="A13" s="230">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v>121</v>
      </c>
      <c r="U13" s="130">
        <f t="shared" si="0"/>
        <v>7654</v>
      </c>
      <c r="V13" s="95"/>
      <c r="AC13" s="364">
        <v>33298</v>
      </c>
      <c r="AD13" s="367">
        <f t="shared" si="1"/>
        <v>233</v>
      </c>
    </row>
    <row r="14" spans="1:30" s="83" customFormat="1" ht="12.75">
      <c r="A14" s="230">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4">
        <v>33329</v>
      </c>
      <c r="AD14" s="367">
        <f t="shared" si="1"/>
        <v>165</v>
      </c>
    </row>
    <row r="15" spans="1:30" s="83" customFormat="1" ht="12.75">
      <c r="A15" s="230">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4">
        <v>33359</v>
      </c>
      <c r="AD15" s="367">
        <f t="shared" si="1"/>
        <v>248</v>
      </c>
    </row>
    <row r="16" spans="1:30" s="83" customFormat="1" ht="12.75">
      <c r="A16" s="231">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75">
        <v>307</v>
      </c>
      <c r="Q16" s="90">
        <v>271</v>
      </c>
      <c r="R16" s="90">
        <v>152</v>
      </c>
      <c r="S16" s="90">
        <v>203</v>
      </c>
      <c r="T16" s="91"/>
      <c r="U16" s="130">
        <f t="shared" si="0"/>
        <v>7909</v>
      </c>
      <c r="V16" s="95"/>
      <c r="AC16" s="364">
        <v>33390</v>
      </c>
      <c r="AD16" s="367">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1280</v>
      </c>
      <c r="U17" s="126">
        <f>SUM(B17:T17)</f>
        <v>87528</v>
      </c>
      <c r="V17" s="95"/>
      <c r="AC17" s="364">
        <v>33420</v>
      </c>
      <c r="AD17" s="367">
        <f t="shared" si="1"/>
        <v>104</v>
      </c>
      <c r="AE17" s="83"/>
    </row>
    <row r="18" spans="10:31" ht="13.5" customHeight="1">
      <c r="J18" s="94"/>
      <c r="K18" s="94"/>
      <c r="L18" s="94"/>
      <c r="U18" s="95"/>
      <c r="AC18" s="364">
        <v>33451</v>
      </c>
      <c r="AD18" s="367">
        <f t="shared" si="1"/>
        <v>137</v>
      </c>
      <c r="AE18" s="83"/>
    </row>
    <row r="19" spans="10:31" ht="13.5" customHeight="1">
      <c r="J19" s="94"/>
      <c r="K19" s="94"/>
      <c r="L19" s="94"/>
      <c r="AC19" s="364">
        <v>33482</v>
      </c>
      <c r="AD19" s="367">
        <f t="shared" si="1"/>
        <v>77</v>
      </c>
      <c r="AE19" s="83"/>
    </row>
    <row r="20" spans="10:31" ht="13.5" customHeight="1">
      <c r="J20" s="94"/>
      <c r="K20" s="94"/>
      <c r="L20" s="94"/>
      <c r="V20" s="96"/>
      <c r="AC20" s="364">
        <v>33512</v>
      </c>
      <c r="AD20" s="367">
        <f t="shared" si="1"/>
        <v>80</v>
      </c>
      <c r="AE20" s="83"/>
    </row>
    <row r="21" spans="13:31" ht="13.5" customHeight="1">
      <c r="M21" s="97"/>
      <c r="N21" s="97"/>
      <c r="AC21" s="364">
        <v>33543</v>
      </c>
      <c r="AD21" s="367">
        <f t="shared" si="1"/>
        <v>122</v>
      </c>
      <c r="AE21" s="83"/>
    </row>
    <row r="22" spans="29:31" ht="13.5" customHeight="1">
      <c r="AC22" s="364">
        <v>33573</v>
      </c>
      <c r="AD22" s="367">
        <f t="shared" si="1"/>
        <v>100</v>
      </c>
      <c r="AE22" s="83"/>
    </row>
    <row r="23" spans="29:31" ht="13.5" customHeight="1">
      <c r="AC23" s="364">
        <v>33604</v>
      </c>
      <c r="AD23" s="367">
        <f t="shared" si="1"/>
        <v>138</v>
      </c>
      <c r="AE23" s="83"/>
    </row>
    <row r="24" spans="29:31" ht="13.5" customHeight="1">
      <c r="AC24" s="364">
        <v>33635</v>
      </c>
      <c r="AD24" s="367">
        <f t="shared" si="1"/>
        <v>39</v>
      </c>
      <c r="AE24" s="83"/>
    </row>
    <row r="25" spans="29:31" ht="13.5" customHeight="1">
      <c r="AC25" s="364">
        <v>33664</v>
      </c>
      <c r="AD25" s="367">
        <f t="shared" si="1"/>
        <v>45</v>
      </c>
      <c r="AE25" s="83"/>
    </row>
    <row r="26" spans="29:31" ht="13.5" customHeight="1">
      <c r="AC26" s="364">
        <v>33695</v>
      </c>
      <c r="AD26" s="367">
        <f t="shared" si="1"/>
        <v>61</v>
      </c>
      <c r="AE26" s="83"/>
    </row>
    <row r="27" spans="29:31" ht="13.5" customHeight="1">
      <c r="AC27" s="364">
        <v>33725</v>
      </c>
      <c r="AD27" s="367">
        <f t="shared" si="1"/>
        <v>39</v>
      </c>
      <c r="AE27" s="83"/>
    </row>
    <row r="28" spans="29:31" ht="13.5" customHeight="1">
      <c r="AC28" s="364">
        <v>33756</v>
      </c>
      <c r="AD28" s="367">
        <f t="shared" si="1"/>
        <v>64</v>
      </c>
      <c r="AE28" s="83"/>
    </row>
    <row r="29" spans="29:31" ht="13.5" customHeight="1">
      <c r="AC29" s="364">
        <v>33786</v>
      </c>
      <c r="AD29" s="367">
        <f t="shared" si="1"/>
        <v>95</v>
      </c>
      <c r="AE29" s="83"/>
    </row>
    <row r="30" spans="29:31" ht="13.5" customHeight="1">
      <c r="AC30" s="364">
        <v>33817</v>
      </c>
      <c r="AD30" s="367">
        <f t="shared" si="1"/>
        <v>67</v>
      </c>
      <c r="AE30" s="83"/>
    </row>
    <row r="31" spans="29:31" ht="13.5" customHeight="1">
      <c r="AC31" s="364">
        <v>33848</v>
      </c>
      <c r="AD31" s="367">
        <f t="shared" si="1"/>
        <v>82</v>
      </c>
      <c r="AE31" s="83"/>
    </row>
    <row r="32" spans="29:31" ht="13.5" customHeight="1">
      <c r="AC32" s="364">
        <v>33878</v>
      </c>
      <c r="AD32" s="367">
        <f t="shared" si="1"/>
        <v>76</v>
      </c>
      <c r="AE32" s="83"/>
    </row>
    <row r="33" spans="29:31" ht="13.5" customHeight="1">
      <c r="AC33" s="364">
        <v>33909</v>
      </c>
      <c r="AD33" s="367">
        <f t="shared" si="1"/>
        <v>70</v>
      </c>
      <c r="AE33" s="83"/>
    </row>
    <row r="34" spans="29:31" ht="13.5" customHeight="1">
      <c r="AC34" s="364">
        <v>33939</v>
      </c>
      <c r="AD34" s="367">
        <f t="shared" si="1"/>
        <v>65</v>
      </c>
      <c r="AE34" s="83"/>
    </row>
    <row r="35" spans="29:31" ht="13.5" customHeight="1">
      <c r="AC35" s="364">
        <v>33970</v>
      </c>
      <c r="AD35" s="367">
        <f t="shared" si="1"/>
        <v>30</v>
      </c>
      <c r="AE35" s="83"/>
    </row>
    <row r="36" spans="29:31" ht="13.5" customHeight="1">
      <c r="AC36" s="364">
        <v>34001</v>
      </c>
      <c r="AD36" s="367">
        <f t="shared" si="1"/>
        <v>45</v>
      </c>
      <c r="AE36" s="83"/>
    </row>
    <row r="37" spans="29:31" ht="13.5" customHeight="1">
      <c r="AC37" s="364">
        <v>34029</v>
      </c>
      <c r="AD37" s="367">
        <f t="shared" si="1"/>
        <v>65</v>
      </c>
      <c r="AE37" s="83"/>
    </row>
    <row r="38" spans="29:31" ht="13.5" customHeight="1">
      <c r="AC38" s="364">
        <v>34060</v>
      </c>
      <c r="AD38" s="367">
        <f t="shared" si="1"/>
        <v>71</v>
      </c>
      <c r="AE38" s="83"/>
    </row>
    <row r="39" spans="1:31" ht="13.5" customHeight="1">
      <c r="A39" s="615" t="str">
        <f>CONCATENATE("Nejčastější státní příslušnosti žadatelů v roce ",YEAR(Nastavení!B3))</f>
        <v>Nejčastější státní příslušnosti žadatelů v roce 2008</v>
      </c>
      <c r="B39" s="615"/>
      <c r="C39" s="615"/>
      <c r="D39" s="615"/>
      <c r="E39" s="615"/>
      <c r="F39" s="615"/>
      <c r="G39" s="615"/>
      <c r="H39" s="615"/>
      <c r="I39" s="615"/>
      <c r="J39" s="615"/>
      <c r="K39" s="615"/>
      <c r="L39" s="615"/>
      <c r="M39" s="615"/>
      <c r="N39" s="615"/>
      <c r="O39" s="615"/>
      <c r="P39" s="615"/>
      <c r="Q39" s="615"/>
      <c r="R39" s="615"/>
      <c r="S39" s="615"/>
      <c r="T39" s="615"/>
      <c r="U39" s="615"/>
      <c r="AC39" s="364">
        <v>34090</v>
      </c>
      <c r="AD39" s="367">
        <f t="shared" si="1"/>
        <v>141</v>
      </c>
      <c r="AE39" s="83"/>
    </row>
    <row r="40" spans="1:31" ht="13.5" customHeight="1">
      <c r="A40" s="615" t="str">
        <f>CONCATENATE("( k ",DAY(Nastavení!$B$3),".",MONTH(Nastavení!$B$3),".",YEAR(Nastavení!$B$3),")")</f>
        <v>( k 30.9.2008)</v>
      </c>
      <c r="B40" s="615"/>
      <c r="C40" s="615"/>
      <c r="D40" s="615"/>
      <c r="E40" s="615"/>
      <c r="F40" s="615"/>
      <c r="G40" s="615"/>
      <c r="H40" s="615"/>
      <c r="I40" s="615"/>
      <c r="J40" s="615"/>
      <c r="K40" s="615"/>
      <c r="L40" s="615"/>
      <c r="M40" s="615"/>
      <c r="N40" s="615"/>
      <c r="O40" s="615"/>
      <c r="P40" s="615"/>
      <c r="Q40" s="615"/>
      <c r="R40" s="615"/>
      <c r="S40" s="615"/>
      <c r="T40" s="615"/>
      <c r="U40" s="615"/>
      <c r="AC40" s="364">
        <v>34121</v>
      </c>
      <c r="AD40" s="367">
        <f t="shared" si="1"/>
        <v>101</v>
      </c>
      <c r="AE40" s="83"/>
    </row>
    <row r="41" spans="15:31" ht="13.5" customHeight="1">
      <c r="O41" s="98"/>
      <c r="P41" s="98"/>
      <c r="Q41" s="98"/>
      <c r="R41" s="98"/>
      <c r="S41" s="98"/>
      <c r="T41" s="98"/>
      <c r="AC41" s="364">
        <v>34151</v>
      </c>
      <c r="AD41" s="367">
        <f t="shared" si="1"/>
        <v>169</v>
      </c>
      <c r="AE41" s="83"/>
    </row>
    <row r="42" spans="29:31" ht="13.5" customHeight="1">
      <c r="AC42" s="364">
        <v>34182</v>
      </c>
      <c r="AD42" s="367">
        <f t="shared" si="1"/>
        <v>198</v>
      </c>
      <c r="AE42" s="83"/>
    </row>
    <row r="43" spans="29:31" ht="13.5" customHeight="1">
      <c r="AC43" s="364">
        <v>34213</v>
      </c>
      <c r="AD43" s="367">
        <f t="shared" si="1"/>
        <v>814</v>
      </c>
      <c r="AE43" s="83"/>
    </row>
    <row r="44" spans="23:31" ht="13.5" customHeight="1">
      <c r="W44" s="298"/>
      <c r="X44" s="298" t="s">
        <v>180</v>
      </c>
      <c r="Y44" s="298"/>
      <c r="Z44" s="298" t="s">
        <v>99</v>
      </c>
      <c r="AA44" s="298" t="s">
        <v>179</v>
      </c>
      <c r="AC44" s="364">
        <v>34243</v>
      </c>
      <c r="AD44" s="367">
        <f t="shared" si="1"/>
        <v>334</v>
      </c>
      <c r="AE44" s="83"/>
    </row>
    <row r="45" spans="23:31" ht="13.5" customHeight="1">
      <c r="W45" s="322" t="str">
        <f>Z45</f>
        <v>Ukrajina</v>
      </c>
      <c r="X45" s="323">
        <f aca="true" t="shared" si="3" ref="X45:X55">Y45/100</f>
        <v>0.19690000000000002</v>
      </c>
      <c r="Y45" s="324">
        <f>AA45</f>
        <v>19.69</v>
      </c>
      <c r="Z45" s="330" t="s">
        <v>12</v>
      </c>
      <c r="AA45" s="321">
        <v>19.69</v>
      </c>
      <c r="AC45" s="364">
        <v>34274</v>
      </c>
      <c r="AD45" s="367">
        <f t="shared" si="1"/>
        <v>129</v>
      </c>
      <c r="AE45" s="83"/>
    </row>
    <row r="46" spans="23:31" ht="13.5" customHeight="1">
      <c r="W46" s="322" t="str">
        <f aca="true" t="shared" si="4" ref="W46:W55">Z46</f>
        <v>Turecko</v>
      </c>
      <c r="X46" s="323">
        <f t="shared" si="3"/>
        <v>0.193</v>
      </c>
      <c r="Y46" s="324">
        <f aca="true" t="shared" si="5" ref="Y46:Y55">AA46</f>
        <v>19.3</v>
      </c>
      <c r="Z46" s="330" t="s">
        <v>58</v>
      </c>
      <c r="AA46" s="321">
        <v>19.3</v>
      </c>
      <c r="AC46" s="364">
        <v>34304</v>
      </c>
      <c r="AD46" s="367">
        <f t="shared" si="1"/>
        <v>110</v>
      </c>
      <c r="AE46" s="83"/>
    </row>
    <row r="47" spans="23:31" ht="13.5" customHeight="1">
      <c r="W47" s="322" t="str">
        <f t="shared" si="4"/>
        <v>Mongolsko</v>
      </c>
      <c r="X47" s="323">
        <f t="shared" si="3"/>
        <v>0.1148</v>
      </c>
      <c r="Y47" s="324">
        <f t="shared" si="5"/>
        <v>11.48</v>
      </c>
      <c r="Z47" s="330" t="s">
        <v>49</v>
      </c>
      <c r="AA47" s="321">
        <v>11.48</v>
      </c>
      <c r="AC47" s="364">
        <v>34335</v>
      </c>
      <c r="AD47" s="367">
        <f t="shared" si="1"/>
        <v>172</v>
      </c>
      <c r="AE47" s="83"/>
    </row>
    <row r="48" spans="23:31" ht="13.5" customHeight="1">
      <c r="W48" s="322" t="str">
        <f t="shared" si="4"/>
        <v>Vietnam</v>
      </c>
      <c r="X48" s="323">
        <f t="shared" si="3"/>
        <v>0.06480000000000001</v>
      </c>
      <c r="Y48" s="324">
        <f t="shared" si="5"/>
        <v>6.48</v>
      </c>
      <c r="Z48" s="330" t="s">
        <v>31</v>
      </c>
      <c r="AA48" s="321">
        <v>6.48</v>
      </c>
      <c r="AC48" s="364">
        <v>34366</v>
      </c>
      <c r="AD48" s="367">
        <f t="shared" si="1"/>
        <v>125</v>
      </c>
      <c r="AE48" s="83"/>
    </row>
    <row r="49" spans="23:31" ht="13.5" customHeight="1">
      <c r="W49" s="322" t="str">
        <f t="shared" si="4"/>
        <v>Rusko</v>
      </c>
      <c r="X49" s="323">
        <f t="shared" si="3"/>
        <v>0.0547</v>
      </c>
      <c r="Y49" s="324">
        <f t="shared" si="5"/>
        <v>5.47</v>
      </c>
      <c r="Z49" s="330" t="s">
        <v>10</v>
      </c>
      <c r="AA49" s="321">
        <v>5.47</v>
      </c>
      <c r="AC49" s="364">
        <v>34394</v>
      </c>
      <c r="AD49" s="367">
        <f t="shared" si="1"/>
        <v>97</v>
      </c>
      <c r="AE49" s="83"/>
    </row>
    <row r="50" spans="23:31" ht="13.5" customHeight="1">
      <c r="W50" s="322" t="str">
        <f t="shared" si="4"/>
        <v>Bělorusko</v>
      </c>
      <c r="X50" s="323">
        <f t="shared" si="3"/>
        <v>0.0461</v>
      </c>
      <c r="Y50" s="324">
        <f t="shared" si="5"/>
        <v>4.61</v>
      </c>
      <c r="Z50" s="330" t="s">
        <v>3</v>
      </c>
      <c r="AA50" s="321">
        <v>4.61</v>
      </c>
      <c r="AC50" s="364">
        <v>34425</v>
      </c>
      <c r="AD50" s="367">
        <f t="shared" si="1"/>
        <v>100</v>
      </c>
      <c r="AE50" s="83"/>
    </row>
    <row r="51" spans="23:31" ht="13.5" customHeight="1">
      <c r="W51" s="322" t="str">
        <f t="shared" si="4"/>
        <v>Kazachstán</v>
      </c>
      <c r="X51" s="323">
        <f t="shared" si="3"/>
        <v>0.0398</v>
      </c>
      <c r="Y51" s="324">
        <f t="shared" si="5"/>
        <v>3.98</v>
      </c>
      <c r="Z51" s="330" t="s">
        <v>26</v>
      </c>
      <c r="AA51" s="321">
        <v>3.98</v>
      </c>
      <c r="AC51" s="364">
        <v>34455</v>
      </c>
      <c r="AD51" s="367">
        <f t="shared" si="1"/>
        <v>80</v>
      </c>
      <c r="AE51" s="83"/>
    </row>
    <row r="52" spans="23:31" ht="13.5" customHeight="1">
      <c r="W52" s="322" t="str">
        <f t="shared" si="4"/>
        <v>Ostatní</v>
      </c>
      <c r="X52" s="323">
        <f t="shared" si="3"/>
        <v>0.2899</v>
      </c>
      <c r="Y52" s="324">
        <f t="shared" si="5"/>
        <v>28.99</v>
      </c>
      <c r="Z52" s="330" t="s">
        <v>204</v>
      </c>
      <c r="AA52" s="321">
        <v>28.99</v>
      </c>
      <c r="AC52" s="364">
        <v>34486</v>
      </c>
      <c r="AD52" s="367">
        <f t="shared" si="1"/>
        <v>64</v>
      </c>
      <c r="AE52" s="83"/>
    </row>
    <row r="53" spans="23:31" ht="13.5" customHeight="1">
      <c r="W53" s="322">
        <f t="shared" si="4"/>
        <v>0</v>
      </c>
      <c r="X53" s="323">
        <f t="shared" si="3"/>
        <v>0</v>
      </c>
      <c r="Y53" s="324">
        <f t="shared" si="5"/>
        <v>0</v>
      </c>
      <c r="Z53" s="330"/>
      <c r="AA53" s="321"/>
      <c r="AC53" s="364">
        <v>34516</v>
      </c>
      <c r="AD53" s="367">
        <f t="shared" si="1"/>
        <v>121</v>
      </c>
      <c r="AE53" s="83"/>
    </row>
    <row r="54" spans="23:31" ht="13.5" customHeight="1">
      <c r="W54" s="322">
        <f t="shared" si="4"/>
        <v>0</v>
      </c>
      <c r="X54" s="323">
        <f t="shared" si="3"/>
        <v>0</v>
      </c>
      <c r="Y54" s="324">
        <f t="shared" si="5"/>
        <v>0</v>
      </c>
      <c r="Z54" s="330"/>
      <c r="AA54" s="321"/>
      <c r="AC54" s="364">
        <v>34547</v>
      </c>
      <c r="AD54" s="367">
        <f t="shared" si="1"/>
        <v>95</v>
      </c>
      <c r="AE54" s="83"/>
    </row>
    <row r="55" spans="23:31" ht="13.5" customHeight="1">
      <c r="W55" s="322">
        <f t="shared" si="4"/>
        <v>0</v>
      </c>
      <c r="X55" s="323">
        <f t="shared" si="3"/>
        <v>0</v>
      </c>
      <c r="Y55" s="324">
        <f t="shared" si="5"/>
        <v>0</v>
      </c>
      <c r="Z55" s="330"/>
      <c r="AA55" s="321"/>
      <c r="AC55" s="364">
        <v>34578</v>
      </c>
      <c r="AD55" s="367">
        <f t="shared" si="1"/>
        <v>90</v>
      </c>
      <c r="AE55" s="83"/>
    </row>
    <row r="56" spans="23:31" ht="13.5" customHeight="1">
      <c r="W56" s="322"/>
      <c r="X56" s="323"/>
      <c r="Y56" s="324"/>
      <c r="Z56" s="330"/>
      <c r="AA56" s="321"/>
      <c r="AC56" s="364">
        <v>34608</v>
      </c>
      <c r="AD56" s="367">
        <f t="shared" si="1"/>
        <v>70</v>
      </c>
      <c r="AE56" s="83"/>
    </row>
    <row r="57" spans="23:31" ht="13.5" customHeight="1">
      <c r="W57" s="325"/>
      <c r="X57" s="325"/>
      <c r="Y57" s="325"/>
      <c r="AC57" s="364">
        <v>34639</v>
      </c>
      <c r="AD57" s="367">
        <f t="shared" si="1"/>
        <v>65</v>
      </c>
      <c r="AE57" s="83"/>
    </row>
    <row r="58" spans="29:31" ht="13.5" customHeight="1">
      <c r="AC58" s="364">
        <v>34669</v>
      </c>
      <c r="AD58" s="367">
        <f t="shared" si="1"/>
        <v>108</v>
      </c>
      <c r="AE58" s="83"/>
    </row>
    <row r="59" spans="29:31" ht="13.5" customHeight="1">
      <c r="AC59" s="364">
        <v>34700</v>
      </c>
      <c r="AD59" s="367">
        <f t="shared" si="1"/>
        <v>55</v>
      </c>
      <c r="AE59" s="83"/>
    </row>
    <row r="60" spans="29:31" ht="13.5" customHeight="1">
      <c r="AC60" s="364">
        <v>34731</v>
      </c>
      <c r="AD60" s="367">
        <f t="shared" si="1"/>
        <v>65</v>
      </c>
      <c r="AE60" s="83"/>
    </row>
    <row r="61" spans="29:31" ht="13.5" customHeight="1">
      <c r="AC61" s="364">
        <v>34759</v>
      </c>
      <c r="AD61" s="367">
        <f t="shared" si="1"/>
        <v>201</v>
      </c>
      <c r="AE61" s="83"/>
    </row>
    <row r="62" spans="29:31" ht="13.5" customHeight="1">
      <c r="AC62" s="364">
        <v>34790</v>
      </c>
      <c r="AD62" s="367">
        <f t="shared" si="1"/>
        <v>147</v>
      </c>
      <c r="AE62" s="83"/>
    </row>
    <row r="63" spans="29:31" ht="13.5" customHeight="1">
      <c r="AC63" s="364">
        <v>34820</v>
      </c>
      <c r="AD63" s="367">
        <f t="shared" si="1"/>
        <v>211</v>
      </c>
      <c r="AE63" s="83"/>
    </row>
    <row r="64" spans="29:31" ht="13.5" customHeight="1">
      <c r="AC64" s="364">
        <v>34851</v>
      </c>
      <c r="AD64" s="367">
        <f aca="true" t="shared" si="6" ref="AD64:AD127">VLOOKUP(DATE(1990,MONTH(AC64),1),$A$5:$T$16,YEAR(AC64)-1988,FALSE)</f>
        <v>150</v>
      </c>
      <c r="AE64" s="83"/>
    </row>
    <row r="65" spans="29:31" ht="13.5" customHeight="1">
      <c r="AC65" s="364">
        <v>34881</v>
      </c>
      <c r="AD65" s="367">
        <f t="shared" si="6"/>
        <v>89</v>
      </c>
      <c r="AE65" s="83"/>
    </row>
    <row r="66" spans="29:31" ht="13.5" customHeight="1">
      <c r="AC66" s="364">
        <v>34912</v>
      </c>
      <c r="AD66" s="367">
        <f t="shared" si="6"/>
        <v>118</v>
      </c>
      <c r="AE66" s="83"/>
    </row>
    <row r="67" spans="29:31" ht="13.5" customHeight="1">
      <c r="AC67" s="364">
        <v>34943</v>
      </c>
      <c r="AD67" s="367">
        <f t="shared" si="6"/>
        <v>155</v>
      </c>
      <c r="AE67" s="83"/>
    </row>
    <row r="68" spans="29:31" ht="13.5" customHeight="1">
      <c r="AC68" s="364">
        <v>34973</v>
      </c>
      <c r="AD68" s="367">
        <f t="shared" si="6"/>
        <v>69</v>
      </c>
      <c r="AE68" s="83"/>
    </row>
    <row r="69" spans="29:31" ht="13.5" customHeight="1">
      <c r="AC69" s="364">
        <v>35004</v>
      </c>
      <c r="AD69" s="367">
        <f t="shared" si="6"/>
        <v>73</v>
      </c>
      <c r="AE69" s="83"/>
    </row>
    <row r="70" spans="29:31" ht="13.5" customHeight="1">
      <c r="AC70" s="364">
        <v>35034</v>
      </c>
      <c r="AD70" s="367">
        <f t="shared" si="6"/>
        <v>84</v>
      </c>
      <c r="AE70" s="83"/>
    </row>
    <row r="71" spans="29:31" ht="13.5" customHeight="1">
      <c r="AC71" s="364">
        <v>35065</v>
      </c>
      <c r="AD71" s="367">
        <f t="shared" si="6"/>
        <v>57</v>
      </c>
      <c r="AE71" s="83"/>
    </row>
    <row r="72" spans="29:31" ht="13.5" customHeight="1">
      <c r="AC72" s="364">
        <v>35096</v>
      </c>
      <c r="AD72" s="367">
        <f t="shared" si="6"/>
        <v>125</v>
      </c>
      <c r="AE72" s="83"/>
    </row>
    <row r="73" spans="29:31" ht="13.5" customHeight="1">
      <c r="AC73" s="364">
        <v>35125</v>
      </c>
      <c r="AD73" s="367">
        <f t="shared" si="6"/>
        <v>138</v>
      </c>
      <c r="AE73" s="83"/>
    </row>
    <row r="74" spans="29:31" ht="13.5" customHeight="1">
      <c r="AC74" s="364">
        <v>35156</v>
      </c>
      <c r="AD74" s="367">
        <f t="shared" si="6"/>
        <v>118</v>
      </c>
      <c r="AE74" s="83"/>
    </row>
    <row r="75" spans="29:31" ht="13.5" customHeight="1">
      <c r="AC75" s="364">
        <v>35186</v>
      </c>
      <c r="AD75" s="367">
        <f t="shared" si="6"/>
        <v>89</v>
      </c>
      <c r="AE75" s="83"/>
    </row>
    <row r="76" spans="29:31" ht="13.5" customHeight="1">
      <c r="AC76" s="364">
        <v>35217</v>
      </c>
      <c r="AD76" s="367">
        <f t="shared" si="6"/>
        <v>187</v>
      </c>
      <c r="AE76" s="83"/>
    </row>
    <row r="77" spans="29:31" ht="13.5" customHeight="1">
      <c r="AC77" s="364">
        <v>35247</v>
      </c>
      <c r="AD77" s="367">
        <f t="shared" si="6"/>
        <v>372</v>
      </c>
      <c r="AE77" s="83"/>
    </row>
    <row r="78" spans="29:31" ht="13.5" customHeight="1">
      <c r="AC78" s="364">
        <v>35278</v>
      </c>
      <c r="AD78" s="367">
        <f t="shared" si="6"/>
        <v>332</v>
      </c>
      <c r="AE78" s="83"/>
    </row>
    <row r="79" spans="29:31" ht="13.5" customHeight="1">
      <c r="AC79" s="364">
        <v>35309</v>
      </c>
      <c r="AD79" s="367">
        <f t="shared" si="6"/>
        <v>171</v>
      </c>
      <c r="AE79" s="83"/>
    </row>
    <row r="80" spans="29:31" ht="13.5" customHeight="1">
      <c r="AC80" s="364">
        <v>35339</v>
      </c>
      <c r="AD80" s="367">
        <f t="shared" si="6"/>
        <v>198</v>
      </c>
      <c r="AE80" s="83"/>
    </row>
    <row r="81" spans="29:31" ht="13.5" customHeight="1">
      <c r="AC81" s="364">
        <v>35370</v>
      </c>
      <c r="AD81" s="367">
        <f t="shared" si="6"/>
        <v>226</v>
      </c>
      <c r="AE81" s="83"/>
    </row>
    <row r="82" spans="29:31" ht="13.5" customHeight="1">
      <c r="AC82" s="364">
        <v>35400</v>
      </c>
      <c r="AD82" s="367">
        <f t="shared" si="6"/>
        <v>198</v>
      </c>
      <c r="AE82" s="83"/>
    </row>
    <row r="83" spans="29:31" ht="13.5" customHeight="1">
      <c r="AC83" s="364">
        <v>35431</v>
      </c>
      <c r="AD83" s="367">
        <f t="shared" si="6"/>
        <v>212</v>
      </c>
      <c r="AE83" s="83"/>
    </row>
    <row r="84" spans="29:31" ht="13.5" customHeight="1">
      <c r="AC84" s="364">
        <v>35462</v>
      </c>
      <c r="AD84" s="367">
        <f t="shared" si="6"/>
        <v>191</v>
      </c>
      <c r="AE84" s="83"/>
    </row>
    <row r="85" spans="29:31" ht="13.5" customHeight="1">
      <c r="AC85" s="364">
        <v>35490</v>
      </c>
      <c r="AD85" s="367">
        <f t="shared" si="6"/>
        <v>201</v>
      </c>
      <c r="AE85" s="83"/>
    </row>
    <row r="86" spans="29:31" ht="13.5" customHeight="1">
      <c r="AC86" s="364">
        <v>35521</v>
      </c>
      <c r="AD86" s="367">
        <f t="shared" si="6"/>
        <v>193</v>
      </c>
      <c r="AE86" s="83"/>
    </row>
    <row r="87" spans="29:31" ht="13.5" customHeight="1">
      <c r="AC87" s="364">
        <v>35551</v>
      </c>
      <c r="AD87" s="367">
        <f t="shared" si="6"/>
        <v>114</v>
      </c>
      <c r="AE87" s="83"/>
    </row>
    <row r="88" spans="29:31" ht="13.5" customHeight="1">
      <c r="AC88" s="364">
        <v>35582</v>
      </c>
      <c r="AD88" s="367">
        <f t="shared" si="6"/>
        <v>115</v>
      </c>
      <c r="AE88" s="83"/>
    </row>
    <row r="89" spans="29:31" ht="13.5" customHeight="1">
      <c r="AC89" s="364">
        <v>35612</v>
      </c>
      <c r="AD89" s="367">
        <f t="shared" si="6"/>
        <v>185</v>
      </c>
      <c r="AE89" s="83"/>
    </row>
    <row r="90" spans="29:31" ht="13.5" customHeight="1">
      <c r="AC90" s="364">
        <v>35643</v>
      </c>
      <c r="AD90" s="367">
        <f t="shared" si="6"/>
        <v>151</v>
      </c>
      <c r="AE90" s="83"/>
    </row>
    <row r="91" spans="29:31" ht="13.5" customHeight="1">
      <c r="AC91" s="364">
        <v>35674</v>
      </c>
      <c r="AD91" s="367">
        <f t="shared" si="6"/>
        <v>168</v>
      </c>
      <c r="AE91" s="83"/>
    </row>
    <row r="92" spans="29:31" ht="13.5" customHeight="1">
      <c r="AC92" s="364">
        <v>35704</v>
      </c>
      <c r="AD92" s="367">
        <f t="shared" si="6"/>
        <v>119</v>
      </c>
      <c r="AE92" s="83"/>
    </row>
    <row r="93" spans="29:31" ht="13.5" customHeight="1">
      <c r="AC93" s="364">
        <v>35735</v>
      </c>
      <c r="AD93" s="367">
        <f t="shared" si="6"/>
        <v>210</v>
      </c>
      <c r="AE93" s="83"/>
    </row>
    <row r="94" spans="29:31" ht="13.5" customHeight="1">
      <c r="AC94" s="364">
        <v>35765</v>
      </c>
      <c r="AD94" s="367">
        <f t="shared" si="6"/>
        <v>250</v>
      </c>
      <c r="AE94" s="83"/>
    </row>
    <row r="95" spans="29:31" ht="13.5" customHeight="1">
      <c r="AC95" s="364">
        <v>35796</v>
      </c>
      <c r="AD95" s="367">
        <f t="shared" si="6"/>
        <v>219</v>
      </c>
      <c r="AE95" s="83"/>
    </row>
    <row r="96" spans="29:31" ht="13.5" customHeight="1">
      <c r="AC96" s="364">
        <v>35827</v>
      </c>
      <c r="AD96" s="367">
        <f t="shared" si="6"/>
        <v>175</v>
      </c>
      <c r="AE96" s="83"/>
    </row>
    <row r="97" spans="29:31" ht="13.5" customHeight="1">
      <c r="AC97" s="364">
        <v>35855</v>
      </c>
      <c r="AD97" s="367">
        <f t="shared" si="6"/>
        <v>144</v>
      </c>
      <c r="AE97" s="83"/>
    </row>
    <row r="98" spans="29:31" ht="13.5" customHeight="1">
      <c r="AC98" s="364">
        <v>35886</v>
      </c>
      <c r="AD98" s="367">
        <f t="shared" si="6"/>
        <v>127</v>
      </c>
      <c r="AE98" s="83"/>
    </row>
    <row r="99" spans="29:31" ht="13.5" customHeight="1">
      <c r="AC99" s="364">
        <v>35916</v>
      </c>
      <c r="AD99" s="367">
        <f t="shared" si="6"/>
        <v>96</v>
      </c>
      <c r="AE99" s="83"/>
    </row>
    <row r="100" spans="29:31" ht="13.5" customHeight="1">
      <c r="AC100" s="364">
        <v>35947</v>
      </c>
      <c r="AD100" s="367">
        <f t="shared" si="6"/>
        <v>120</v>
      </c>
      <c r="AE100" s="83"/>
    </row>
    <row r="101" spans="29:31" ht="12.75">
      <c r="AC101" s="364">
        <v>35977</v>
      </c>
      <c r="AD101" s="367">
        <f t="shared" si="6"/>
        <v>142</v>
      </c>
      <c r="AE101" s="83"/>
    </row>
    <row r="102" spans="29:31" ht="12.75">
      <c r="AC102" s="364">
        <v>36008</v>
      </c>
      <c r="AD102" s="367">
        <f t="shared" si="6"/>
        <v>273</v>
      </c>
      <c r="AE102" s="83"/>
    </row>
    <row r="103" spans="29:31" ht="12.75">
      <c r="AC103" s="364">
        <v>36039</v>
      </c>
      <c r="AD103" s="367">
        <f t="shared" si="6"/>
        <v>252</v>
      </c>
      <c r="AE103" s="83"/>
    </row>
    <row r="104" spans="29:31" ht="12.75">
      <c r="AC104" s="364">
        <v>36069</v>
      </c>
      <c r="AD104" s="367">
        <f t="shared" si="6"/>
        <v>791</v>
      </c>
      <c r="AE104" s="83"/>
    </row>
    <row r="105" spans="29:31" ht="12.75">
      <c r="AC105" s="364">
        <v>36100</v>
      </c>
      <c r="AD105" s="367">
        <f t="shared" si="6"/>
        <v>711</v>
      </c>
      <c r="AE105" s="83"/>
    </row>
    <row r="106" spans="29:31" ht="12.75">
      <c r="AC106" s="364">
        <v>36130</v>
      </c>
      <c r="AD106" s="367">
        <f t="shared" si="6"/>
        <v>1035</v>
      </c>
      <c r="AE106" s="83"/>
    </row>
    <row r="107" spans="29:31" ht="12.75">
      <c r="AC107" s="364">
        <v>36161</v>
      </c>
      <c r="AD107" s="367">
        <f t="shared" si="6"/>
        <v>602</v>
      </c>
      <c r="AE107" s="83"/>
    </row>
    <row r="108" spans="29:31" ht="12.75">
      <c r="AC108" s="364">
        <v>36192</v>
      </c>
      <c r="AD108" s="367">
        <f t="shared" si="6"/>
        <v>430</v>
      </c>
      <c r="AE108" s="83"/>
    </row>
    <row r="109" spans="29:31" ht="12.75">
      <c r="AC109" s="364">
        <v>36220</v>
      </c>
      <c r="AD109" s="367">
        <f t="shared" si="6"/>
        <v>583</v>
      </c>
      <c r="AE109" s="83"/>
    </row>
    <row r="110" spans="29:31" ht="12.75">
      <c r="AC110" s="364">
        <v>36251</v>
      </c>
      <c r="AD110" s="367">
        <f t="shared" si="6"/>
        <v>569</v>
      </c>
      <c r="AE110" s="83"/>
    </row>
    <row r="111" spans="29:31" ht="12.75">
      <c r="AC111" s="364">
        <v>36281</v>
      </c>
      <c r="AD111" s="367">
        <f t="shared" si="6"/>
        <v>604</v>
      </c>
      <c r="AE111" s="83"/>
    </row>
    <row r="112" spans="29:31" ht="12.75">
      <c r="AC112" s="364">
        <v>36312</v>
      </c>
      <c r="AD112" s="367">
        <f t="shared" si="6"/>
        <v>537</v>
      </c>
      <c r="AE112" s="83"/>
    </row>
    <row r="113" spans="29:31" ht="12.75">
      <c r="AC113" s="364">
        <v>36342</v>
      </c>
      <c r="AD113" s="367">
        <f t="shared" si="6"/>
        <v>611</v>
      </c>
      <c r="AE113" s="83"/>
    </row>
    <row r="114" spans="29:31" ht="12.75">
      <c r="AC114" s="364">
        <v>36373</v>
      </c>
      <c r="AD114" s="367">
        <f t="shared" si="6"/>
        <v>581</v>
      </c>
      <c r="AE114" s="83"/>
    </row>
    <row r="115" spans="29:31" ht="12.75">
      <c r="AC115" s="364">
        <v>36404</v>
      </c>
      <c r="AD115" s="367">
        <f t="shared" si="6"/>
        <v>699</v>
      </c>
      <c r="AE115" s="83"/>
    </row>
    <row r="116" spans="29:31" ht="12.75">
      <c r="AC116" s="364">
        <v>36434</v>
      </c>
      <c r="AD116" s="367">
        <f t="shared" si="6"/>
        <v>551</v>
      </c>
      <c r="AE116" s="83"/>
    </row>
    <row r="117" spans="29:31" ht="12.75">
      <c r="AC117" s="364">
        <v>36465</v>
      </c>
      <c r="AD117" s="367">
        <f t="shared" si="6"/>
        <v>724</v>
      </c>
      <c r="AE117" s="83"/>
    </row>
    <row r="118" spans="29:31" ht="12.75">
      <c r="AC118" s="364">
        <v>36495</v>
      </c>
      <c r="AD118" s="367">
        <f t="shared" si="6"/>
        <v>727</v>
      </c>
      <c r="AE118" s="83"/>
    </row>
    <row r="119" spans="29:31" ht="12.75">
      <c r="AC119" s="364">
        <v>36526</v>
      </c>
      <c r="AD119" s="367">
        <f t="shared" si="6"/>
        <v>593</v>
      </c>
      <c r="AE119" s="83"/>
    </row>
    <row r="120" spans="29:31" ht="12.75">
      <c r="AC120" s="364">
        <v>36557</v>
      </c>
      <c r="AD120" s="367">
        <f t="shared" si="6"/>
        <v>384</v>
      </c>
      <c r="AE120" s="83"/>
    </row>
    <row r="121" spans="29:31" ht="12.75">
      <c r="AC121" s="364">
        <v>36586</v>
      </c>
      <c r="AD121" s="367">
        <f t="shared" si="6"/>
        <v>514</v>
      </c>
      <c r="AE121" s="83"/>
    </row>
    <row r="122" spans="29:31" ht="12.75">
      <c r="AC122" s="364">
        <v>36617</v>
      </c>
      <c r="AD122" s="367">
        <f t="shared" si="6"/>
        <v>559</v>
      </c>
      <c r="AE122" s="83"/>
    </row>
    <row r="123" spans="29:31" ht="12.75">
      <c r="AC123" s="364">
        <v>36647</v>
      </c>
      <c r="AD123" s="367">
        <f t="shared" si="6"/>
        <v>545</v>
      </c>
      <c r="AE123" s="83"/>
    </row>
    <row r="124" spans="29:31" ht="12.75">
      <c r="AC124" s="364">
        <v>36678</v>
      </c>
      <c r="AD124" s="367">
        <f t="shared" si="6"/>
        <v>944</v>
      </c>
      <c r="AE124" s="83"/>
    </row>
    <row r="125" spans="29:31" ht="12.75">
      <c r="AC125" s="364">
        <v>36708</v>
      </c>
      <c r="AD125" s="367">
        <f t="shared" si="6"/>
        <v>666</v>
      </c>
      <c r="AE125" s="83"/>
    </row>
    <row r="126" spans="29:31" ht="12.75">
      <c r="AC126" s="364">
        <v>36739</v>
      </c>
      <c r="AD126" s="367">
        <f t="shared" si="6"/>
        <v>691</v>
      </c>
      <c r="AE126" s="83"/>
    </row>
    <row r="127" spans="29:31" ht="12.75">
      <c r="AC127" s="364">
        <v>36770</v>
      </c>
      <c r="AD127" s="367">
        <f t="shared" si="6"/>
        <v>749</v>
      </c>
      <c r="AE127" s="83"/>
    </row>
    <row r="128" spans="29:31" ht="12.75">
      <c r="AC128" s="364">
        <v>36800</v>
      </c>
      <c r="AD128" s="367">
        <f aca="true" t="shared" si="7" ref="AD128:AD191">VLOOKUP(DATE(1990,MONTH(AC128),1),$A$5:$T$16,YEAR(AC128)-1988,FALSE)</f>
        <v>919</v>
      </c>
      <c r="AE128" s="83"/>
    </row>
    <row r="129" spans="29:31" ht="12.75">
      <c r="AC129" s="364">
        <v>36831</v>
      </c>
      <c r="AD129" s="367">
        <f t="shared" si="7"/>
        <v>1232</v>
      </c>
      <c r="AE129" s="83"/>
    </row>
    <row r="130" spans="29:31" ht="12.75">
      <c r="AC130" s="364">
        <v>36861</v>
      </c>
      <c r="AD130" s="367">
        <f t="shared" si="7"/>
        <v>997</v>
      </c>
      <c r="AE130" s="83"/>
    </row>
    <row r="131" spans="29:31" ht="12.75">
      <c r="AC131" s="364">
        <v>36892</v>
      </c>
      <c r="AD131" s="367">
        <f t="shared" si="7"/>
        <v>1228</v>
      </c>
      <c r="AE131" s="83"/>
    </row>
    <row r="132" spans="29:31" ht="12.75">
      <c r="AC132" s="364">
        <v>36923</v>
      </c>
      <c r="AD132" s="367">
        <f t="shared" si="7"/>
        <v>1228</v>
      </c>
      <c r="AE132" s="83"/>
    </row>
    <row r="133" spans="29:31" ht="12.75">
      <c r="AC133" s="364">
        <v>36951</v>
      </c>
      <c r="AD133" s="367">
        <f t="shared" si="7"/>
        <v>1635</v>
      </c>
      <c r="AE133" s="83"/>
    </row>
    <row r="134" spans="29:31" ht="12.75">
      <c r="AC134" s="364">
        <v>36982</v>
      </c>
      <c r="AD134" s="367">
        <f t="shared" si="7"/>
        <v>1539</v>
      </c>
      <c r="AE134" s="83"/>
    </row>
    <row r="135" spans="29:31" ht="12.75">
      <c r="AC135" s="364">
        <v>37012</v>
      </c>
      <c r="AD135" s="367">
        <f t="shared" si="7"/>
        <v>1600</v>
      </c>
      <c r="AE135" s="83"/>
    </row>
    <row r="136" spans="29:31" ht="12.75">
      <c r="AC136" s="364">
        <v>37043</v>
      </c>
      <c r="AD136" s="367">
        <f t="shared" si="7"/>
        <v>1698</v>
      </c>
      <c r="AE136" s="83"/>
    </row>
    <row r="137" spans="29:31" ht="12.75">
      <c r="AC137" s="364">
        <v>37073</v>
      </c>
      <c r="AD137" s="367">
        <f t="shared" si="7"/>
        <v>1614</v>
      </c>
      <c r="AE137" s="83"/>
    </row>
    <row r="138" spans="29:31" ht="12.75">
      <c r="AC138" s="364">
        <v>37104</v>
      </c>
      <c r="AD138" s="367">
        <f t="shared" si="7"/>
        <v>1780</v>
      </c>
      <c r="AE138" s="83"/>
    </row>
    <row r="139" spans="29:31" ht="12.75">
      <c r="AC139" s="364">
        <v>37135</v>
      </c>
      <c r="AD139" s="367">
        <f t="shared" si="7"/>
        <v>1497</v>
      </c>
      <c r="AE139" s="83"/>
    </row>
    <row r="140" spans="29:31" ht="12.75">
      <c r="AC140" s="364">
        <v>37165</v>
      </c>
      <c r="AD140" s="367">
        <f t="shared" si="7"/>
        <v>1498</v>
      </c>
      <c r="AE140" s="83"/>
    </row>
    <row r="141" spans="29:31" ht="12.75">
      <c r="AC141" s="364">
        <v>37196</v>
      </c>
      <c r="AD141" s="367">
        <f t="shared" si="7"/>
        <v>1355</v>
      </c>
      <c r="AE141" s="83"/>
    </row>
    <row r="142" spans="29:31" ht="12.75">
      <c r="AC142" s="364">
        <v>37226</v>
      </c>
      <c r="AD142" s="367">
        <f t="shared" si="7"/>
        <v>1422</v>
      </c>
      <c r="AE142" s="83"/>
    </row>
    <row r="143" spans="29:31" ht="12.75">
      <c r="AC143" s="364">
        <v>37257</v>
      </c>
      <c r="AD143" s="367">
        <f t="shared" si="7"/>
        <v>1334</v>
      </c>
      <c r="AE143" s="83"/>
    </row>
    <row r="144" spans="29:31" ht="12.75">
      <c r="AC144" s="364">
        <v>37288</v>
      </c>
      <c r="AD144" s="367">
        <f t="shared" si="7"/>
        <v>679</v>
      </c>
      <c r="AE144" s="83"/>
    </row>
    <row r="145" spans="29:31" ht="12.75">
      <c r="AC145" s="364">
        <v>37316</v>
      </c>
      <c r="AD145" s="367">
        <f t="shared" si="7"/>
        <v>726</v>
      </c>
      <c r="AE145" s="83"/>
    </row>
    <row r="146" spans="29:31" ht="12.75">
      <c r="AC146" s="364">
        <v>37347</v>
      </c>
      <c r="AD146" s="367">
        <f t="shared" si="7"/>
        <v>762</v>
      </c>
      <c r="AE146" s="83"/>
    </row>
    <row r="147" spans="29:31" ht="12.75">
      <c r="AC147" s="364">
        <v>37377</v>
      </c>
      <c r="AD147" s="367">
        <f t="shared" si="7"/>
        <v>604</v>
      </c>
      <c r="AE147" s="83"/>
    </row>
    <row r="148" spans="29:31" ht="12.75">
      <c r="AC148" s="364">
        <v>37408</v>
      </c>
      <c r="AD148" s="367">
        <f t="shared" si="7"/>
        <v>525</v>
      </c>
      <c r="AE148" s="83"/>
    </row>
    <row r="149" spans="29:31" ht="12.75">
      <c r="AC149" s="364">
        <v>37438</v>
      </c>
      <c r="AD149" s="367">
        <f t="shared" si="7"/>
        <v>580</v>
      </c>
      <c r="AE149" s="83"/>
    </row>
    <row r="150" spans="29:31" ht="12.75">
      <c r="AC150" s="364">
        <v>37469</v>
      </c>
      <c r="AD150" s="367">
        <f t="shared" si="7"/>
        <v>579</v>
      </c>
      <c r="AE150" s="83"/>
    </row>
    <row r="151" spans="29:31" ht="12.75">
      <c r="AC151" s="364">
        <v>37500</v>
      </c>
      <c r="AD151" s="367">
        <f t="shared" si="7"/>
        <v>610</v>
      </c>
      <c r="AE151" s="83"/>
    </row>
    <row r="152" spans="29:31" ht="12.75">
      <c r="AC152" s="364">
        <v>37530</v>
      </c>
      <c r="AD152" s="367">
        <f t="shared" si="7"/>
        <v>773</v>
      </c>
      <c r="AE152" s="83"/>
    </row>
    <row r="153" spans="29:31" ht="12.75">
      <c r="AC153" s="364">
        <v>37561</v>
      </c>
      <c r="AD153" s="367">
        <f t="shared" si="7"/>
        <v>630</v>
      </c>
      <c r="AE153" s="83"/>
    </row>
    <row r="154" spans="29:31" ht="12.75">
      <c r="AC154" s="364">
        <v>37591</v>
      </c>
      <c r="AD154" s="367">
        <f t="shared" si="7"/>
        <v>682</v>
      </c>
      <c r="AE154" s="83"/>
    </row>
    <row r="155" spans="29:31" ht="12.75">
      <c r="AC155" s="364">
        <v>37622</v>
      </c>
      <c r="AD155" s="367">
        <f t="shared" si="7"/>
        <v>686</v>
      </c>
      <c r="AE155" s="83"/>
    </row>
    <row r="156" spans="29:31" ht="12.75">
      <c r="AC156" s="364">
        <v>37653</v>
      </c>
      <c r="AD156" s="367">
        <f t="shared" si="7"/>
        <v>704</v>
      </c>
      <c r="AE156" s="83"/>
    </row>
    <row r="157" spans="29:31" ht="12.75">
      <c r="AC157" s="364">
        <v>37681</v>
      </c>
      <c r="AD157" s="367">
        <f t="shared" si="7"/>
        <v>588</v>
      </c>
      <c r="AE157" s="83"/>
    </row>
    <row r="158" spans="29:31" ht="12.75">
      <c r="AC158" s="364">
        <v>37712</v>
      </c>
      <c r="AD158" s="367">
        <f t="shared" si="7"/>
        <v>1187</v>
      </c>
      <c r="AE158" s="83"/>
    </row>
    <row r="159" spans="29:31" ht="12.75">
      <c r="AC159" s="364">
        <v>37742</v>
      </c>
      <c r="AD159" s="367">
        <f t="shared" si="7"/>
        <v>964</v>
      </c>
      <c r="AE159" s="83"/>
    </row>
    <row r="160" spans="29:31" ht="12.75">
      <c r="AC160" s="364">
        <v>37773</v>
      </c>
      <c r="AD160" s="367">
        <f t="shared" si="7"/>
        <v>899</v>
      </c>
      <c r="AE160" s="83"/>
    </row>
    <row r="161" spans="29:31" ht="12.75">
      <c r="AC161" s="364">
        <v>37803</v>
      </c>
      <c r="AD161" s="367">
        <f t="shared" si="7"/>
        <v>925</v>
      </c>
      <c r="AE161" s="83"/>
    </row>
    <row r="162" spans="29:31" ht="12.75">
      <c r="AC162" s="364">
        <v>37834</v>
      </c>
      <c r="AD162" s="367">
        <f t="shared" si="7"/>
        <v>1167</v>
      </c>
      <c r="AE162" s="83"/>
    </row>
    <row r="163" spans="29:31" ht="12.75">
      <c r="AC163" s="364">
        <v>37865</v>
      </c>
      <c r="AD163" s="367">
        <f t="shared" si="7"/>
        <v>965</v>
      </c>
      <c r="AE163" s="83"/>
    </row>
    <row r="164" spans="29:31" ht="12.75">
      <c r="AC164" s="364">
        <v>37895</v>
      </c>
      <c r="AD164" s="367">
        <f t="shared" si="7"/>
        <v>1557</v>
      </c>
      <c r="AE164" s="83"/>
    </row>
    <row r="165" spans="29:31" ht="12.75">
      <c r="AC165" s="364">
        <v>37926</v>
      </c>
      <c r="AD165" s="367">
        <f t="shared" si="7"/>
        <v>997</v>
      </c>
      <c r="AE165" s="83"/>
    </row>
    <row r="166" spans="29:31" ht="12.75">
      <c r="AC166" s="364">
        <v>37956</v>
      </c>
      <c r="AD166" s="367">
        <f t="shared" si="7"/>
        <v>761</v>
      </c>
      <c r="AE166" s="83"/>
    </row>
    <row r="167" spans="29:31" ht="12.75">
      <c r="AC167" s="364">
        <v>37987</v>
      </c>
      <c r="AD167" s="367">
        <f t="shared" si="7"/>
        <v>552</v>
      </c>
      <c r="AE167" s="83"/>
    </row>
    <row r="168" spans="29:31" ht="12.75">
      <c r="AC168" s="364">
        <v>38018</v>
      </c>
      <c r="AD168" s="367">
        <f t="shared" si="7"/>
        <v>588</v>
      </c>
      <c r="AE168" s="83"/>
    </row>
    <row r="169" spans="29:31" ht="12.75">
      <c r="AC169" s="364">
        <v>38047</v>
      </c>
      <c r="AD169" s="367">
        <f t="shared" si="7"/>
        <v>988</v>
      </c>
      <c r="AE169" s="83"/>
    </row>
    <row r="170" spans="29:31" ht="12.75">
      <c r="AC170" s="364">
        <v>38078</v>
      </c>
      <c r="AD170" s="367">
        <f t="shared" si="7"/>
        <v>603</v>
      </c>
      <c r="AE170" s="83"/>
    </row>
    <row r="171" spans="29:31" ht="12.75">
      <c r="AC171" s="364">
        <v>38108</v>
      </c>
      <c r="AD171" s="367">
        <f t="shared" si="7"/>
        <v>420</v>
      </c>
      <c r="AE171" s="83"/>
    </row>
    <row r="172" spans="29:31" ht="12.75">
      <c r="AC172" s="364">
        <v>38139</v>
      </c>
      <c r="AD172" s="367">
        <f t="shared" si="7"/>
        <v>317</v>
      </c>
      <c r="AE172" s="83"/>
    </row>
    <row r="173" spans="29:31" ht="12.75">
      <c r="AC173" s="364">
        <v>38169</v>
      </c>
      <c r="AD173" s="367">
        <f t="shared" si="7"/>
        <v>354</v>
      </c>
      <c r="AE173" s="83"/>
    </row>
    <row r="174" spans="29:31" ht="12.75">
      <c r="AC174" s="364">
        <v>38200</v>
      </c>
      <c r="AD174" s="367">
        <f t="shared" si="7"/>
        <v>300</v>
      </c>
      <c r="AE174" s="83"/>
    </row>
    <row r="175" spans="29:31" ht="12.75">
      <c r="AC175" s="364">
        <v>38231</v>
      </c>
      <c r="AD175" s="367">
        <f t="shared" si="7"/>
        <v>282</v>
      </c>
      <c r="AE175" s="83"/>
    </row>
    <row r="176" spans="29:31" ht="12.75">
      <c r="AC176" s="364">
        <v>38261</v>
      </c>
      <c r="AD176" s="367">
        <f t="shared" si="7"/>
        <v>378</v>
      </c>
      <c r="AE176" s="83"/>
    </row>
    <row r="177" spans="29:31" ht="12.75">
      <c r="AC177" s="364">
        <v>38292</v>
      </c>
      <c r="AD177" s="367">
        <f t="shared" si="7"/>
        <v>370</v>
      </c>
      <c r="AE177" s="83"/>
    </row>
    <row r="178" spans="29:31" ht="12.75">
      <c r="AC178" s="364">
        <v>38322</v>
      </c>
      <c r="AD178" s="367">
        <f t="shared" si="7"/>
        <v>307</v>
      </c>
      <c r="AE178" s="83"/>
    </row>
    <row r="179" spans="29:31" ht="12.75">
      <c r="AC179" s="364">
        <v>38353</v>
      </c>
      <c r="AD179" s="367">
        <f t="shared" si="7"/>
        <v>346</v>
      </c>
      <c r="AE179" s="83"/>
    </row>
    <row r="180" spans="29:31" ht="12.75">
      <c r="AC180" s="364">
        <v>38384</v>
      </c>
      <c r="AD180" s="367">
        <f t="shared" si="7"/>
        <v>297</v>
      </c>
      <c r="AE180" s="83"/>
    </row>
    <row r="181" spans="29:31" ht="12.75">
      <c r="AC181" s="364">
        <v>38412</v>
      </c>
      <c r="AD181" s="367">
        <f t="shared" si="7"/>
        <v>307</v>
      </c>
      <c r="AE181" s="83"/>
    </row>
    <row r="182" spans="29:31" ht="12.75">
      <c r="AC182" s="364">
        <v>38443</v>
      </c>
      <c r="AD182" s="367">
        <f t="shared" si="7"/>
        <v>280</v>
      </c>
      <c r="AE182" s="83"/>
    </row>
    <row r="183" spans="29:31" ht="12.75">
      <c r="AC183" s="364">
        <v>38473</v>
      </c>
      <c r="AD183" s="367">
        <f t="shared" si="7"/>
        <v>261</v>
      </c>
      <c r="AE183" s="83"/>
    </row>
    <row r="184" spans="29:31" ht="12.75">
      <c r="AC184" s="364">
        <v>38504</v>
      </c>
      <c r="AD184" s="367">
        <f t="shared" si="7"/>
        <v>312</v>
      </c>
      <c r="AE184" s="83"/>
    </row>
    <row r="185" spans="29:31" ht="12.75">
      <c r="AC185" s="364">
        <v>38534</v>
      </c>
      <c r="AD185" s="367">
        <f t="shared" si="7"/>
        <v>330</v>
      </c>
      <c r="AE185" s="83"/>
    </row>
    <row r="186" spans="29:31" ht="12.75">
      <c r="AC186" s="364">
        <v>38565</v>
      </c>
      <c r="AD186" s="367">
        <f t="shared" si="7"/>
        <v>489</v>
      </c>
      <c r="AE186" s="83"/>
    </row>
    <row r="187" spans="29:31" ht="12.75">
      <c r="AC187" s="364">
        <v>38596</v>
      </c>
      <c r="AD187" s="367">
        <f t="shared" si="7"/>
        <v>432</v>
      </c>
      <c r="AE187" s="83"/>
    </row>
    <row r="188" spans="29:31" ht="12.75">
      <c r="AC188" s="364">
        <v>38626</v>
      </c>
      <c r="AD188" s="367">
        <f t="shared" si="7"/>
        <v>348</v>
      </c>
      <c r="AE188" s="83"/>
    </row>
    <row r="189" spans="29:31" ht="12.75">
      <c r="AC189" s="364">
        <v>38657</v>
      </c>
      <c r="AD189" s="367">
        <f t="shared" si="7"/>
        <v>348</v>
      </c>
      <c r="AE189" s="83"/>
    </row>
    <row r="190" spans="29:31" ht="12.75">
      <c r="AC190" s="364">
        <v>38687</v>
      </c>
      <c r="AD190" s="367">
        <f t="shared" si="7"/>
        <v>271</v>
      </c>
      <c r="AE190" s="83"/>
    </row>
    <row r="191" spans="29:31" ht="12.75">
      <c r="AC191" s="364">
        <v>38718</v>
      </c>
      <c r="AD191" s="367">
        <f t="shared" si="7"/>
        <v>262</v>
      </c>
      <c r="AE191" s="83"/>
    </row>
    <row r="192" spans="29:31" ht="12.75">
      <c r="AC192" s="364">
        <v>38749</v>
      </c>
      <c r="AD192" s="367">
        <f aca="true" t="shared" si="8" ref="AD192:AD250">VLOOKUP(DATE(1990,MONTH(AC192),1),$A$5:$T$16,YEAR(AC192)-1988,FALSE)</f>
        <v>235</v>
      </c>
      <c r="AE192" s="83"/>
    </row>
    <row r="193" spans="29:31" ht="12.75">
      <c r="AC193" s="364">
        <v>38777</v>
      </c>
      <c r="AD193" s="367">
        <f t="shared" si="8"/>
        <v>263</v>
      </c>
      <c r="AE193" s="83"/>
    </row>
    <row r="194" spans="29:31" ht="12.75">
      <c r="AC194" s="364">
        <v>38808</v>
      </c>
      <c r="AD194" s="367">
        <f t="shared" si="8"/>
        <v>218</v>
      </c>
      <c r="AE194" s="83"/>
    </row>
    <row r="195" spans="29:31" ht="12.75">
      <c r="AC195" s="364">
        <v>38838</v>
      </c>
      <c r="AD195" s="367">
        <f t="shared" si="8"/>
        <v>246</v>
      </c>
      <c r="AE195" s="83"/>
    </row>
    <row r="196" spans="29:31" ht="12.75">
      <c r="AC196" s="364">
        <v>38869</v>
      </c>
      <c r="AD196" s="367">
        <f t="shared" si="8"/>
        <v>286</v>
      </c>
      <c r="AE196" s="83"/>
    </row>
    <row r="197" spans="29:31" ht="12.75">
      <c r="AC197" s="364">
        <v>38899</v>
      </c>
      <c r="AD197" s="367">
        <f t="shared" si="8"/>
        <v>292</v>
      </c>
      <c r="AE197" s="83"/>
    </row>
    <row r="198" spans="29:31" ht="12.75">
      <c r="AC198" s="364">
        <v>38930</v>
      </c>
      <c r="AD198" s="367">
        <f t="shared" si="8"/>
        <v>426</v>
      </c>
      <c r="AE198" s="83"/>
    </row>
    <row r="199" spans="29:31" ht="12.75">
      <c r="AC199" s="364">
        <v>38961</v>
      </c>
      <c r="AD199" s="367">
        <f t="shared" si="8"/>
        <v>193</v>
      </c>
      <c r="AE199" s="83"/>
    </row>
    <row r="200" spans="29:31" ht="12.75">
      <c r="AC200" s="364">
        <v>38991</v>
      </c>
      <c r="AD200" s="367">
        <f t="shared" si="8"/>
        <v>235</v>
      </c>
      <c r="AE200" s="83"/>
    </row>
    <row r="201" spans="29:31" ht="12.75">
      <c r="AC201" s="364">
        <v>39022</v>
      </c>
      <c r="AD201" s="367">
        <f t="shared" si="8"/>
        <v>208</v>
      </c>
      <c r="AE201" s="83"/>
    </row>
    <row r="202" spans="29:31" ht="12.75">
      <c r="AC202" s="364">
        <v>39052</v>
      </c>
      <c r="AD202" s="367">
        <f t="shared" si="8"/>
        <v>152</v>
      </c>
      <c r="AE202" s="83"/>
    </row>
    <row r="203" spans="29:31" ht="12.75">
      <c r="AC203" s="364">
        <v>39083</v>
      </c>
      <c r="AD203" s="367">
        <f t="shared" si="8"/>
        <v>153</v>
      </c>
      <c r="AE203" s="83"/>
    </row>
    <row r="204" spans="29:31" ht="12.75">
      <c r="AC204" s="364">
        <v>39114</v>
      </c>
      <c r="AD204" s="367">
        <f t="shared" si="8"/>
        <v>130</v>
      </c>
      <c r="AE204" s="83"/>
    </row>
    <row r="205" spans="29:31" ht="12.75">
      <c r="AC205" s="364">
        <v>39142</v>
      </c>
      <c r="AD205" s="367">
        <f t="shared" si="8"/>
        <v>181</v>
      </c>
      <c r="AE205" s="83"/>
    </row>
    <row r="206" spans="29:31" ht="12.75">
      <c r="AC206" s="364">
        <v>39173</v>
      </c>
      <c r="AD206" s="367">
        <f t="shared" si="8"/>
        <v>130</v>
      </c>
      <c r="AE206" s="83"/>
    </row>
    <row r="207" spans="29:31" ht="12.75">
      <c r="AC207" s="364">
        <v>39203</v>
      </c>
      <c r="AD207" s="367">
        <f t="shared" si="8"/>
        <v>114</v>
      </c>
      <c r="AE207" s="83"/>
    </row>
    <row r="208" spans="29:31" ht="12.75">
      <c r="AC208" s="364">
        <v>39234</v>
      </c>
      <c r="AD208" s="367">
        <f t="shared" si="8"/>
        <v>138</v>
      </c>
      <c r="AE208" s="83"/>
    </row>
    <row r="209" spans="29:31" ht="12.75">
      <c r="AC209" s="364">
        <v>39264</v>
      </c>
      <c r="AD209" s="367">
        <f t="shared" si="8"/>
        <v>148</v>
      </c>
      <c r="AE209" s="83"/>
    </row>
    <row r="210" spans="29:31" ht="12.75">
      <c r="AC210" s="364">
        <v>39295</v>
      </c>
      <c r="AD210" s="367">
        <f t="shared" si="8"/>
        <v>172</v>
      </c>
      <c r="AE210" s="83"/>
    </row>
    <row r="211" spans="29:31" ht="12.75">
      <c r="AC211" s="364">
        <v>39326</v>
      </c>
      <c r="AD211" s="367">
        <f t="shared" si="8"/>
        <v>151</v>
      </c>
      <c r="AE211" s="83"/>
    </row>
    <row r="212" spans="29:31" ht="12.75">
      <c r="AC212" s="364">
        <v>39356</v>
      </c>
      <c r="AD212" s="367">
        <f t="shared" si="8"/>
        <v>142</v>
      </c>
      <c r="AE212" s="83"/>
    </row>
    <row r="213" spans="29:31" ht="12.75">
      <c r="AC213" s="364">
        <v>39387</v>
      </c>
      <c r="AD213" s="367">
        <f t="shared" si="8"/>
        <v>216</v>
      </c>
      <c r="AE213" s="83"/>
    </row>
    <row r="214" spans="29:31" ht="12.75">
      <c r="AC214" s="364">
        <v>39417</v>
      </c>
      <c r="AD214" s="367">
        <f t="shared" si="8"/>
        <v>203</v>
      </c>
      <c r="AE214" s="83"/>
    </row>
    <row r="215" spans="29:30" ht="12.75">
      <c r="AC215" s="364">
        <v>39448</v>
      </c>
      <c r="AD215" s="367">
        <f t="shared" si="8"/>
        <v>212</v>
      </c>
    </row>
    <row r="216" spans="29:30" ht="12.75">
      <c r="AC216" s="364">
        <v>39479</v>
      </c>
      <c r="AD216" s="367">
        <f t="shared" si="8"/>
        <v>188</v>
      </c>
    </row>
    <row r="217" spans="29:30" ht="12.75">
      <c r="AC217" s="364">
        <v>39508</v>
      </c>
      <c r="AD217" s="367">
        <f t="shared" si="8"/>
        <v>182</v>
      </c>
    </row>
    <row r="218" spans="29:30" ht="12.75">
      <c r="AC218" s="364">
        <v>39539</v>
      </c>
      <c r="AD218" s="367">
        <f t="shared" si="8"/>
        <v>137</v>
      </c>
    </row>
    <row r="219" spans="29:30" ht="12.75">
      <c r="AC219" s="364">
        <v>39569</v>
      </c>
      <c r="AD219" s="367">
        <f t="shared" si="8"/>
        <v>98</v>
      </c>
    </row>
    <row r="220" spans="29:30" ht="12.75">
      <c r="AC220" s="364">
        <v>39600</v>
      </c>
      <c r="AD220" s="367">
        <f t="shared" si="8"/>
        <v>114</v>
      </c>
    </row>
    <row r="221" spans="29:30" ht="12.75">
      <c r="AC221" s="364">
        <v>39630</v>
      </c>
      <c r="AD221" s="367">
        <f t="shared" si="8"/>
        <v>115</v>
      </c>
    </row>
    <row r="222" spans="29:30" ht="12.75">
      <c r="AC222" s="364">
        <v>39661</v>
      </c>
      <c r="AD222" s="367">
        <f t="shared" si="8"/>
        <v>113</v>
      </c>
    </row>
    <row r="223" spans="29:30" ht="12.75">
      <c r="AC223" s="364">
        <v>39692</v>
      </c>
      <c r="AD223" s="367">
        <f t="shared" si="8"/>
        <v>121</v>
      </c>
    </row>
    <row r="224" spans="29:30" ht="12.75">
      <c r="AC224" s="364">
        <v>39722</v>
      </c>
      <c r="AD224" s="367">
        <f t="shared" si="8"/>
        <v>0</v>
      </c>
    </row>
    <row r="225" spans="29:30" ht="12.75">
      <c r="AC225" s="364">
        <v>39753</v>
      </c>
      <c r="AD225" s="367">
        <f t="shared" si="8"/>
        <v>0</v>
      </c>
    </row>
    <row r="226" spans="29:30" ht="12.75">
      <c r="AC226" s="364">
        <v>39783</v>
      </c>
      <c r="AD226" s="367">
        <f t="shared" si="8"/>
        <v>0</v>
      </c>
    </row>
    <row r="227" spans="29:30" ht="12.75">
      <c r="AC227" s="364">
        <v>39814</v>
      </c>
      <c r="AD227" s="367" t="e">
        <f t="shared" si="8"/>
        <v>#REF!</v>
      </c>
    </row>
    <row r="228" spans="29:30" ht="12.75">
      <c r="AC228" s="364">
        <v>39845</v>
      </c>
      <c r="AD228" s="367" t="e">
        <f t="shared" si="8"/>
        <v>#REF!</v>
      </c>
    </row>
    <row r="229" spans="29:30" ht="12.75">
      <c r="AC229" s="364">
        <v>39873</v>
      </c>
      <c r="AD229" s="367" t="e">
        <f t="shared" si="8"/>
        <v>#REF!</v>
      </c>
    </row>
    <row r="230" spans="29:30" ht="12.75">
      <c r="AC230" s="364">
        <v>39904</v>
      </c>
      <c r="AD230" s="367" t="e">
        <f t="shared" si="8"/>
        <v>#REF!</v>
      </c>
    </row>
    <row r="231" spans="29:30" ht="12.75">
      <c r="AC231" s="364">
        <v>39934</v>
      </c>
      <c r="AD231" s="367" t="e">
        <f t="shared" si="8"/>
        <v>#REF!</v>
      </c>
    </row>
    <row r="232" spans="29:30" ht="12.75">
      <c r="AC232" s="364">
        <v>39965</v>
      </c>
      <c r="AD232" s="367" t="e">
        <f t="shared" si="8"/>
        <v>#REF!</v>
      </c>
    </row>
    <row r="233" spans="29:30" ht="12.75">
      <c r="AC233" s="364">
        <v>39995</v>
      </c>
      <c r="AD233" s="367" t="e">
        <f t="shared" si="8"/>
        <v>#REF!</v>
      </c>
    </row>
    <row r="234" spans="29:30" ht="12.75">
      <c r="AC234" s="364">
        <v>40026</v>
      </c>
      <c r="AD234" s="367" t="e">
        <f t="shared" si="8"/>
        <v>#REF!</v>
      </c>
    </row>
    <row r="235" spans="29:30" ht="12.75">
      <c r="AC235" s="364">
        <v>40057</v>
      </c>
      <c r="AD235" s="367" t="e">
        <f t="shared" si="8"/>
        <v>#REF!</v>
      </c>
    </row>
    <row r="236" spans="29:30" ht="12.75">
      <c r="AC236" s="364">
        <v>40087</v>
      </c>
      <c r="AD236" s="367" t="e">
        <f t="shared" si="8"/>
        <v>#REF!</v>
      </c>
    </row>
    <row r="237" spans="29:30" ht="12.75">
      <c r="AC237" s="364">
        <v>40118</v>
      </c>
      <c r="AD237" s="367" t="e">
        <f t="shared" si="8"/>
        <v>#REF!</v>
      </c>
    </row>
    <row r="238" spans="29:30" ht="12.75">
      <c r="AC238" s="364">
        <v>40148</v>
      </c>
      <c r="AD238" s="367" t="e">
        <f t="shared" si="8"/>
        <v>#REF!</v>
      </c>
    </row>
    <row r="239" spans="29:30" ht="12.75">
      <c r="AC239" s="364">
        <v>40179</v>
      </c>
      <c r="AD239" s="367" t="e">
        <f t="shared" si="8"/>
        <v>#REF!</v>
      </c>
    </row>
    <row r="240" spans="29:30" ht="12.75">
      <c r="AC240" s="364">
        <v>40210</v>
      </c>
      <c r="AD240" s="367" t="e">
        <f t="shared" si="8"/>
        <v>#REF!</v>
      </c>
    </row>
    <row r="241" spans="29:30" ht="12.75">
      <c r="AC241" s="364">
        <v>40238</v>
      </c>
      <c r="AD241" s="367" t="e">
        <f t="shared" si="8"/>
        <v>#REF!</v>
      </c>
    </row>
    <row r="242" spans="29:30" ht="12.75">
      <c r="AC242" s="364">
        <v>40269</v>
      </c>
      <c r="AD242" s="367" t="e">
        <f t="shared" si="8"/>
        <v>#REF!</v>
      </c>
    </row>
    <row r="243" spans="29:30" ht="12.75">
      <c r="AC243" s="364">
        <v>40299</v>
      </c>
      <c r="AD243" s="367" t="e">
        <f t="shared" si="8"/>
        <v>#REF!</v>
      </c>
    </row>
    <row r="244" spans="29:30" ht="12.75">
      <c r="AC244" s="364">
        <v>40330</v>
      </c>
      <c r="AD244" s="367" t="e">
        <f t="shared" si="8"/>
        <v>#REF!</v>
      </c>
    </row>
    <row r="245" spans="29:30" ht="12.75">
      <c r="AC245" s="364">
        <v>40360</v>
      </c>
      <c r="AD245" s="367" t="e">
        <f t="shared" si="8"/>
        <v>#REF!</v>
      </c>
    </row>
    <row r="246" spans="29:30" ht="12.75">
      <c r="AC246" s="364">
        <v>40391</v>
      </c>
      <c r="AD246" s="367" t="e">
        <f t="shared" si="8"/>
        <v>#REF!</v>
      </c>
    </row>
    <row r="247" spans="29:30" ht="12.75">
      <c r="AC247" s="364">
        <v>40422</v>
      </c>
      <c r="AD247" s="367" t="e">
        <f t="shared" si="8"/>
        <v>#REF!</v>
      </c>
    </row>
    <row r="248" spans="29:30" ht="12.75">
      <c r="AC248" s="364">
        <v>40452</v>
      </c>
      <c r="AD248" s="367" t="e">
        <f t="shared" si="8"/>
        <v>#REF!</v>
      </c>
    </row>
    <row r="249" spans="29:30" ht="12.75">
      <c r="AC249" s="364">
        <v>40483</v>
      </c>
      <c r="AD249" s="367" t="e">
        <f t="shared" si="8"/>
        <v>#REF!</v>
      </c>
    </row>
    <row r="250" spans="29:30" ht="12.75">
      <c r="AC250" s="364">
        <v>40513</v>
      </c>
      <c r="AD250" s="367"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82" sqref="A82:B83"/>
    </sheetView>
  </sheetViews>
  <sheetFormatPr defaultColWidth="9.140625" defaultRowHeight="12.75"/>
  <cols>
    <col min="1" max="1" width="14.57421875" style="320"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72" t="s">
        <v>136</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CONCATENATE("červenec 1990 - ",LOWER(Nastavení!$B$1))</f>
        <v>červenec 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411"/>
      <c r="B3" s="411"/>
      <c r="C3" s="411"/>
      <c r="D3" s="411"/>
      <c r="E3" s="411"/>
      <c r="F3" s="411"/>
      <c r="G3" s="411"/>
      <c r="H3" s="411"/>
      <c r="I3" s="411"/>
      <c r="J3" s="411"/>
      <c r="K3" s="411"/>
      <c r="L3" s="411"/>
      <c r="M3" s="411"/>
      <c r="N3" s="411"/>
      <c r="O3" s="411"/>
      <c r="P3" s="411"/>
      <c r="Q3" s="411"/>
      <c r="R3" s="411"/>
      <c r="S3" s="411"/>
      <c r="T3" s="411"/>
      <c r="U3" s="424" t="s">
        <v>242</v>
      </c>
    </row>
    <row r="4" spans="1:21" s="46" customFormat="1" ht="45.75" customHeight="1">
      <c r="A4" s="135" t="s">
        <v>0</v>
      </c>
      <c r="B4" s="353">
        <v>1990</v>
      </c>
      <c r="C4" s="354">
        <v>1991</v>
      </c>
      <c r="D4" s="354">
        <v>1992</v>
      </c>
      <c r="E4" s="354">
        <v>1993</v>
      </c>
      <c r="F4" s="354">
        <v>1994</v>
      </c>
      <c r="G4" s="354">
        <v>1995</v>
      </c>
      <c r="H4" s="354">
        <v>1996</v>
      </c>
      <c r="I4" s="354">
        <v>1997</v>
      </c>
      <c r="J4" s="354">
        <v>1998</v>
      </c>
      <c r="K4" s="355">
        <v>1999</v>
      </c>
      <c r="L4" s="354">
        <v>2000</v>
      </c>
      <c r="M4" s="355">
        <v>2001</v>
      </c>
      <c r="N4" s="355">
        <v>2002</v>
      </c>
      <c r="O4" s="355">
        <v>2003</v>
      </c>
      <c r="P4" s="355">
        <v>2004</v>
      </c>
      <c r="Q4" s="355">
        <v>2005</v>
      </c>
      <c r="R4" s="355">
        <v>2006</v>
      </c>
      <c r="S4" s="355">
        <v>2007</v>
      </c>
      <c r="T4" s="355">
        <v>2008</v>
      </c>
      <c r="U4" s="134" t="s">
        <v>41</v>
      </c>
    </row>
    <row r="5" spans="1:21" s="46" customFormat="1" ht="11.25">
      <c r="A5" s="490" t="s">
        <v>294</v>
      </c>
      <c r="B5" s="491">
        <v>0</v>
      </c>
      <c r="C5" s="492">
        <v>0</v>
      </c>
      <c r="D5" s="492">
        <v>0</v>
      </c>
      <c r="E5" s="492">
        <v>0</v>
      </c>
      <c r="F5" s="492">
        <v>0</v>
      </c>
      <c r="G5" s="492">
        <v>0</v>
      </c>
      <c r="H5" s="492">
        <v>0</v>
      </c>
      <c r="I5" s="492">
        <v>0</v>
      </c>
      <c r="J5" s="492">
        <v>0</v>
      </c>
      <c r="K5" s="492">
        <v>0</v>
      </c>
      <c r="L5" s="492">
        <v>0</v>
      </c>
      <c r="M5" s="492">
        <v>0</v>
      </c>
      <c r="N5" s="492">
        <v>0</v>
      </c>
      <c r="O5" s="492">
        <v>1</v>
      </c>
      <c r="P5" s="492">
        <v>0</v>
      </c>
      <c r="Q5" s="493">
        <v>0</v>
      </c>
      <c r="R5" s="493">
        <v>0</v>
      </c>
      <c r="S5" s="493">
        <v>0</v>
      </c>
      <c r="T5" s="494">
        <v>0</v>
      </c>
      <c r="U5" s="495">
        <v>1</v>
      </c>
    </row>
    <row r="6" spans="1:21" s="46" customFormat="1" ht="11.25">
      <c r="A6" s="496" t="s">
        <v>4</v>
      </c>
      <c r="B6" s="497">
        <v>168</v>
      </c>
      <c r="C6" s="498">
        <v>586</v>
      </c>
      <c r="D6" s="498">
        <v>82</v>
      </c>
      <c r="E6" s="498">
        <v>1125</v>
      </c>
      <c r="F6" s="498">
        <v>512</v>
      </c>
      <c r="G6" s="498">
        <v>330</v>
      </c>
      <c r="H6" s="498">
        <v>837</v>
      </c>
      <c r="I6" s="498">
        <v>724</v>
      </c>
      <c r="J6" s="498">
        <v>138</v>
      </c>
      <c r="K6" s="498">
        <v>141</v>
      </c>
      <c r="L6" s="499">
        <v>156</v>
      </c>
      <c r="M6" s="499">
        <v>290</v>
      </c>
      <c r="N6" s="499">
        <v>123</v>
      </c>
      <c r="O6" s="498">
        <v>70</v>
      </c>
      <c r="P6" s="498">
        <v>58</v>
      </c>
      <c r="Q6" s="498">
        <v>45</v>
      </c>
      <c r="R6" s="498">
        <v>13</v>
      </c>
      <c r="S6" s="498">
        <v>1</v>
      </c>
      <c r="T6" s="500">
        <v>0</v>
      </c>
      <c r="U6" s="501">
        <v>5399</v>
      </c>
    </row>
    <row r="7" spans="1:21" s="46" customFormat="1" ht="11.25">
      <c r="A7" s="502" t="s">
        <v>78</v>
      </c>
      <c r="B7" s="497">
        <v>0</v>
      </c>
      <c r="C7" s="498">
        <v>0</v>
      </c>
      <c r="D7" s="498">
        <v>0</v>
      </c>
      <c r="E7" s="498">
        <v>0</v>
      </c>
      <c r="F7" s="498">
        <v>0</v>
      </c>
      <c r="G7" s="498">
        <v>0</v>
      </c>
      <c r="H7" s="498">
        <v>0</v>
      </c>
      <c r="I7" s="498">
        <v>0</v>
      </c>
      <c r="J7" s="498">
        <v>0</v>
      </c>
      <c r="K7" s="498">
        <v>0</v>
      </c>
      <c r="L7" s="499">
        <v>1</v>
      </c>
      <c r="M7" s="499">
        <v>1</v>
      </c>
      <c r="N7" s="499">
        <v>1</v>
      </c>
      <c r="O7" s="498">
        <v>0</v>
      </c>
      <c r="P7" s="498">
        <v>1</v>
      </c>
      <c r="Q7" s="498">
        <v>0</v>
      </c>
      <c r="R7" s="498">
        <v>0</v>
      </c>
      <c r="S7" s="498">
        <v>0</v>
      </c>
      <c r="T7" s="500">
        <v>0</v>
      </c>
      <c r="U7" s="501">
        <v>4</v>
      </c>
    </row>
    <row r="8" spans="1:21" s="6" customFormat="1" ht="12">
      <c r="A8" s="502" t="s">
        <v>295</v>
      </c>
      <c r="B8" s="497">
        <v>0</v>
      </c>
      <c r="C8" s="498">
        <v>0</v>
      </c>
      <c r="D8" s="498">
        <v>0</v>
      </c>
      <c r="E8" s="498">
        <v>0</v>
      </c>
      <c r="F8" s="498">
        <v>0</v>
      </c>
      <c r="G8" s="498">
        <v>0</v>
      </c>
      <c r="H8" s="498">
        <v>0</v>
      </c>
      <c r="I8" s="498">
        <v>1</v>
      </c>
      <c r="J8" s="498">
        <v>0</v>
      </c>
      <c r="K8" s="498">
        <v>0</v>
      </c>
      <c r="L8" s="499">
        <v>0</v>
      </c>
      <c r="M8" s="499">
        <v>0</v>
      </c>
      <c r="N8" s="499">
        <v>0</v>
      </c>
      <c r="O8" s="498">
        <v>0</v>
      </c>
      <c r="P8" s="498">
        <v>0</v>
      </c>
      <c r="Q8" s="498">
        <v>0</v>
      </c>
      <c r="R8" s="498">
        <v>0</v>
      </c>
      <c r="S8" s="498">
        <v>0</v>
      </c>
      <c r="T8" s="500">
        <v>0</v>
      </c>
      <c r="U8" s="501">
        <v>1</v>
      </c>
    </row>
    <row r="9" spans="1:21" s="6" customFormat="1" ht="12">
      <c r="A9" s="502" t="s">
        <v>286</v>
      </c>
      <c r="B9" s="497">
        <v>0</v>
      </c>
      <c r="C9" s="498">
        <v>1</v>
      </c>
      <c r="D9" s="498">
        <v>0</v>
      </c>
      <c r="E9" s="498">
        <v>0</v>
      </c>
      <c r="F9" s="498">
        <v>0</v>
      </c>
      <c r="G9" s="498">
        <v>0</v>
      </c>
      <c r="H9" s="498">
        <v>0</v>
      </c>
      <c r="I9" s="498">
        <v>0</v>
      </c>
      <c r="J9" s="498">
        <v>0</v>
      </c>
      <c r="K9" s="498">
        <v>0</v>
      </c>
      <c r="L9" s="499">
        <v>0</v>
      </c>
      <c r="M9" s="499">
        <v>0</v>
      </c>
      <c r="N9" s="499">
        <v>0</v>
      </c>
      <c r="O9" s="498">
        <v>0</v>
      </c>
      <c r="P9" s="498">
        <v>0</v>
      </c>
      <c r="Q9" s="498">
        <v>0</v>
      </c>
      <c r="R9" s="498">
        <v>0</v>
      </c>
      <c r="S9" s="498">
        <v>0</v>
      </c>
      <c r="T9" s="500">
        <v>0</v>
      </c>
      <c r="U9" s="501">
        <v>1</v>
      </c>
    </row>
    <row r="10" spans="1:21" s="6" customFormat="1" ht="12">
      <c r="A10" s="502" t="s">
        <v>6</v>
      </c>
      <c r="B10" s="497">
        <v>0</v>
      </c>
      <c r="C10" s="498">
        <v>0</v>
      </c>
      <c r="D10" s="498">
        <v>0</v>
      </c>
      <c r="E10" s="498">
        <v>0</v>
      </c>
      <c r="F10" s="498">
        <v>2</v>
      </c>
      <c r="G10" s="498">
        <v>4</v>
      </c>
      <c r="H10" s="498">
        <v>4</v>
      </c>
      <c r="I10" s="498">
        <v>0</v>
      </c>
      <c r="J10" s="498">
        <v>2</v>
      </c>
      <c r="K10" s="498">
        <v>2</v>
      </c>
      <c r="L10" s="499">
        <v>10</v>
      </c>
      <c r="M10" s="499">
        <v>24</v>
      </c>
      <c r="N10" s="499">
        <v>16</v>
      </c>
      <c r="O10" s="498">
        <v>22</v>
      </c>
      <c r="P10" s="498">
        <v>8</v>
      </c>
      <c r="Q10" s="498">
        <v>4</v>
      </c>
      <c r="R10" s="498">
        <v>3</v>
      </c>
      <c r="S10" s="498">
        <v>0</v>
      </c>
      <c r="T10" s="500">
        <v>1</v>
      </c>
      <c r="U10" s="501">
        <v>102</v>
      </c>
    </row>
    <row r="11" spans="1:21" s="6" customFormat="1" ht="12">
      <c r="A11" s="502" t="s">
        <v>7</v>
      </c>
      <c r="B11" s="497">
        <v>0</v>
      </c>
      <c r="C11" s="498">
        <v>0</v>
      </c>
      <c r="D11" s="498">
        <v>0</v>
      </c>
      <c r="E11" s="498">
        <v>0</v>
      </c>
      <c r="F11" s="498">
        <v>0</v>
      </c>
      <c r="G11" s="498">
        <v>6</v>
      </c>
      <c r="H11" s="498">
        <v>0</v>
      </c>
      <c r="I11" s="498">
        <v>2</v>
      </c>
      <c r="J11" s="498">
        <v>3</v>
      </c>
      <c r="K11" s="498">
        <v>2</v>
      </c>
      <c r="L11" s="499">
        <v>5</v>
      </c>
      <c r="M11" s="499">
        <v>8</v>
      </c>
      <c r="N11" s="499">
        <v>1</v>
      </c>
      <c r="O11" s="498">
        <v>8</v>
      </c>
      <c r="P11" s="498">
        <v>5</v>
      </c>
      <c r="Q11" s="498">
        <v>0</v>
      </c>
      <c r="R11" s="498">
        <v>0</v>
      </c>
      <c r="S11" s="498">
        <v>0</v>
      </c>
      <c r="T11" s="500">
        <v>0</v>
      </c>
      <c r="U11" s="501">
        <v>40</v>
      </c>
    </row>
    <row r="12" spans="1:21" s="6" customFormat="1" ht="12">
      <c r="A12" s="502" t="s">
        <v>296</v>
      </c>
      <c r="B12" s="497">
        <v>0</v>
      </c>
      <c r="C12" s="498">
        <v>0</v>
      </c>
      <c r="D12" s="498">
        <v>0</v>
      </c>
      <c r="E12" s="498">
        <v>0</v>
      </c>
      <c r="F12" s="498">
        <v>0</v>
      </c>
      <c r="G12" s="498">
        <v>0</v>
      </c>
      <c r="H12" s="498">
        <v>0</v>
      </c>
      <c r="I12" s="498">
        <v>0</v>
      </c>
      <c r="J12" s="498">
        <v>0</v>
      </c>
      <c r="K12" s="498">
        <v>0</v>
      </c>
      <c r="L12" s="499">
        <v>0</v>
      </c>
      <c r="M12" s="499">
        <v>0</v>
      </c>
      <c r="N12" s="499">
        <v>0</v>
      </c>
      <c r="O12" s="498">
        <v>0</v>
      </c>
      <c r="P12" s="498">
        <v>0</v>
      </c>
      <c r="Q12" s="498">
        <v>1</v>
      </c>
      <c r="R12" s="498">
        <v>0</v>
      </c>
      <c r="S12" s="498">
        <v>0</v>
      </c>
      <c r="T12" s="500">
        <v>0</v>
      </c>
      <c r="U12" s="501">
        <v>1</v>
      </c>
    </row>
    <row r="13" spans="1:21" s="6" customFormat="1" ht="12">
      <c r="A13" s="502" t="s">
        <v>297</v>
      </c>
      <c r="B13" s="497">
        <v>1</v>
      </c>
      <c r="C13" s="498">
        <v>0</v>
      </c>
      <c r="D13" s="498">
        <v>3</v>
      </c>
      <c r="E13" s="498">
        <v>0</v>
      </c>
      <c r="F13" s="498">
        <v>0</v>
      </c>
      <c r="G13" s="498">
        <v>0</v>
      </c>
      <c r="H13" s="498">
        <v>2</v>
      </c>
      <c r="I13" s="498">
        <v>0</v>
      </c>
      <c r="J13" s="498">
        <v>0</v>
      </c>
      <c r="K13" s="498">
        <v>2</v>
      </c>
      <c r="L13" s="499">
        <v>1</v>
      </c>
      <c r="M13" s="499">
        <v>3</v>
      </c>
      <c r="N13" s="499">
        <v>0</v>
      </c>
      <c r="O13" s="498">
        <v>1</v>
      </c>
      <c r="P13" s="498">
        <v>1</v>
      </c>
      <c r="Q13" s="498">
        <v>0</v>
      </c>
      <c r="R13" s="498">
        <v>1</v>
      </c>
      <c r="S13" s="498">
        <v>0</v>
      </c>
      <c r="T13" s="500">
        <v>0</v>
      </c>
      <c r="U13" s="501">
        <v>15</v>
      </c>
    </row>
    <row r="14" spans="1:21" s="6" customFormat="1" ht="12">
      <c r="A14" s="502" t="s">
        <v>70</v>
      </c>
      <c r="B14" s="497">
        <v>0</v>
      </c>
      <c r="C14" s="498">
        <v>1</v>
      </c>
      <c r="D14" s="498">
        <v>0</v>
      </c>
      <c r="E14" s="498">
        <v>0</v>
      </c>
      <c r="F14" s="498">
        <v>1</v>
      </c>
      <c r="G14" s="498">
        <v>0</v>
      </c>
      <c r="H14" s="498">
        <v>3</v>
      </c>
      <c r="I14" s="498">
        <v>3</v>
      </c>
      <c r="J14" s="498">
        <v>0</v>
      </c>
      <c r="K14" s="498">
        <v>0</v>
      </c>
      <c r="L14" s="499">
        <v>6</v>
      </c>
      <c r="M14" s="499">
        <v>6</v>
      </c>
      <c r="N14" s="499">
        <v>7</v>
      </c>
      <c r="O14" s="498">
        <v>6</v>
      </c>
      <c r="P14" s="498">
        <v>1</v>
      </c>
      <c r="Q14" s="498">
        <v>0</v>
      </c>
      <c r="R14" s="498">
        <v>4</v>
      </c>
      <c r="S14" s="498">
        <v>0</v>
      </c>
      <c r="T14" s="500">
        <v>0</v>
      </c>
      <c r="U14" s="501">
        <v>38</v>
      </c>
    </row>
    <row r="15" spans="1:21" s="6" customFormat="1" ht="12">
      <c r="A15" s="502" t="s">
        <v>298</v>
      </c>
      <c r="B15" s="497">
        <v>0</v>
      </c>
      <c r="C15" s="498">
        <v>0</v>
      </c>
      <c r="D15" s="498">
        <v>0</v>
      </c>
      <c r="E15" s="498">
        <v>0</v>
      </c>
      <c r="F15" s="498">
        <v>0</v>
      </c>
      <c r="G15" s="498">
        <v>0</v>
      </c>
      <c r="H15" s="498">
        <v>0</v>
      </c>
      <c r="I15" s="498">
        <v>1</v>
      </c>
      <c r="J15" s="498">
        <v>0</v>
      </c>
      <c r="K15" s="498">
        <v>0</v>
      </c>
      <c r="L15" s="499">
        <v>0</v>
      </c>
      <c r="M15" s="499">
        <v>0</v>
      </c>
      <c r="N15" s="499">
        <v>1</v>
      </c>
      <c r="O15" s="498">
        <v>0</v>
      </c>
      <c r="P15" s="498">
        <v>0</v>
      </c>
      <c r="Q15" s="498">
        <v>0</v>
      </c>
      <c r="R15" s="498">
        <v>0</v>
      </c>
      <c r="S15" s="498">
        <v>0</v>
      </c>
      <c r="T15" s="500">
        <v>0</v>
      </c>
      <c r="U15" s="501">
        <v>2</v>
      </c>
    </row>
    <row r="16" spans="1:21" s="6" customFormat="1" ht="12">
      <c r="A16" s="502" t="s">
        <v>51</v>
      </c>
      <c r="B16" s="497">
        <v>1080</v>
      </c>
      <c r="C16" s="498">
        <v>656</v>
      </c>
      <c r="D16" s="498">
        <v>78</v>
      </c>
      <c r="E16" s="498">
        <v>60</v>
      </c>
      <c r="F16" s="498">
        <v>59</v>
      </c>
      <c r="G16" s="498">
        <v>490</v>
      </c>
      <c r="H16" s="498">
        <v>693</v>
      </c>
      <c r="I16" s="498">
        <v>159</v>
      </c>
      <c r="J16" s="498">
        <v>27</v>
      </c>
      <c r="K16" s="498">
        <v>124</v>
      </c>
      <c r="L16" s="499">
        <v>507</v>
      </c>
      <c r="M16" s="499">
        <v>1848</v>
      </c>
      <c r="N16" s="499">
        <v>98</v>
      </c>
      <c r="O16" s="498">
        <v>52</v>
      </c>
      <c r="P16" s="498">
        <v>26</v>
      </c>
      <c r="Q16" s="498">
        <v>55</v>
      </c>
      <c r="R16" s="498">
        <v>10</v>
      </c>
      <c r="S16" s="498">
        <v>0</v>
      </c>
      <c r="T16" s="500">
        <v>0</v>
      </c>
      <c r="U16" s="501">
        <v>6022</v>
      </c>
    </row>
    <row r="17" spans="1:21" s="6" customFormat="1" ht="12">
      <c r="A17" s="502" t="s">
        <v>299</v>
      </c>
      <c r="B17" s="497">
        <v>0</v>
      </c>
      <c r="C17" s="498">
        <v>0</v>
      </c>
      <c r="D17" s="498">
        <v>0</v>
      </c>
      <c r="E17" s="498">
        <v>0</v>
      </c>
      <c r="F17" s="498">
        <v>0</v>
      </c>
      <c r="G17" s="498">
        <v>0</v>
      </c>
      <c r="H17" s="498">
        <v>0</v>
      </c>
      <c r="I17" s="498">
        <v>0</v>
      </c>
      <c r="J17" s="498">
        <v>0</v>
      </c>
      <c r="K17" s="498">
        <v>0</v>
      </c>
      <c r="L17" s="499">
        <v>0</v>
      </c>
      <c r="M17" s="499">
        <v>0</v>
      </c>
      <c r="N17" s="499">
        <v>1</v>
      </c>
      <c r="O17" s="498">
        <v>0</v>
      </c>
      <c r="P17" s="498">
        <v>0</v>
      </c>
      <c r="Q17" s="498">
        <v>0</v>
      </c>
      <c r="R17" s="498">
        <v>0</v>
      </c>
      <c r="S17" s="498">
        <v>0</v>
      </c>
      <c r="T17" s="500">
        <v>0</v>
      </c>
      <c r="U17" s="501">
        <v>1</v>
      </c>
    </row>
    <row r="18" spans="1:21" s="6" customFormat="1" ht="12">
      <c r="A18" s="496" t="s">
        <v>11</v>
      </c>
      <c r="B18" s="497">
        <v>0</v>
      </c>
      <c r="C18" s="498">
        <v>0</v>
      </c>
      <c r="D18" s="498">
        <v>0</v>
      </c>
      <c r="E18" s="498">
        <v>2</v>
      </c>
      <c r="F18" s="498">
        <v>2</v>
      </c>
      <c r="G18" s="498">
        <v>4</v>
      </c>
      <c r="H18" s="498">
        <v>3</v>
      </c>
      <c r="I18" s="498">
        <v>19</v>
      </c>
      <c r="J18" s="498">
        <v>6</v>
      </c>
      <c r="K18" s="498">
        <v>13</v>
      </c>
      <c r="L18" s="499">
        <v>723</v>
      </c>
      <c r="M18" s="499">
        <v>389</v>
      </c>
      <c r="N18" s="499">
        <v>843</v>
      </c>
      <c r="O18" s="498">
        <v>1055</v>
      </c>
      <c r="P18" s="498">
        <v>137</v>
      </c>
      <c r="Q18" s="498">
        <v>711</v>
      </c>
      <c r="R18" s="498">
        <v>15</v>
      </c>
      <c r="S18" s="498">
        <v>3</v>
      </c>
      <c r="T18" s="500">
        <v>2</v>
      </c>
      <c r="U18" s="501">
        <v>3927</v>
      </c>
    </row>
    <row r="19" spans="1:21" s="6" customFormat="1" ht="12">
      <c r="A19" s="502" t="s">
        <v>300</v>
      </c>
      <c r="B19" s="497">
        <v>0</v>
      </c>
      <c r="C19" s="498">
        <v>0</v>
      </c>
      <c r="D19" s="498">
        <v>0</v>
      </c>
      <c r="E19" s="498">
        <v>0</v>
      </c>
      <c r="F19" s="498">
        <v>0</v>
      </c>
      <c r="G19" s="498">
        <v>0</v>
      </c>
      <c r="H19" s="498">
        <v>0</v>
      </c>
      <c r="I19" s="498">
        <v>0</v>
      </c>
      <c r="J19" s="498">
        <v>0</v>
      </c>
      <c r="K19" s="498">
        <v>0</v>
      </c>
      <c r="L19" s="499">
        <v>0</v>
      </c>
      <c r="M19" s="499">
        <v>0</v>
      </c>
      <c r="N19" s="499">
        <v>0</v>
      </c>
      <c r="O19" s="498">
        <v>0</v>
      </c>
      <c r="P19" s="498">
        <v>0</v>
      </c>
      <c r="Q19" s="498">
        <v>0</v>
      </c>
      <c r="R19" s="498">
        <v>1</v>
      </c>
      <c r="S19" s="498">
        <v>0</v>
      </c>
      <c r="T19" s="500">
        <v>0</v>
      </c>
      <c r="U19" s="501">
        <v>1</v>
      </c>
    </row>
    <row r="20" spans="1:21" s="6" customFormat="1" ht="12">
      <c r="A20" s="502" t="s">
        <v>301</v>
      </c>
      <c r="B20" s="497">
        <v>0</v>
      </c>
      <c r="C20" s="498">
        <v>0</v>
      </c>
      <c r="D20" s="498">
        <v>0</v>
      </c>
      <c r="E20" s="498">
        <v>0</v>
      </c>
      <c r="F20" s="498">
        <v>0</v>
      </c>
      <c r="G20" s="498">
        <v>0</v>
      </c>
      <c r="H20" s="498">
        <v>0</v>
      </c>
      <c r="I20" s="498">
        <v>0</v>
      </c>
      <c r="J20" s="498">
        <v>0</v>
      </c>
      <c r="K20" s="498">
        <v>0</v>
      </c>
      <c r="L20" s="499">
        <v>0</v>
      </c>
      <c r="M20" s="499">
        <v>0</v>
      </c>
      <c r="N20" s="499">
        <v>0</v>
      </c>
      <c r="O20" s="498">
        <v>0</v>
      </c>
      <c r="P20" s="498">
        <v>0</v>
      </c>
      <c r="Q20" s="498">
        <v>0</v>
      </c>
      <c r="R20" s="498">
        <v>0</v>
      </c>
      <c r="S20" s="498">
        <v>1</v>
      </c>
      <c r="T20" s="500">
        <v>0</v>
      </c>
      <c r="U20" s="501">
        <v>1</v>
      </c>
    </row>
    <row r="21" spans="1:21" s="6" customFormat="1" ht="12">
      <c r="A21" s="503" t="s">
        <v>302</v>
      </c>
      <c r="B21" s="504">
        <v>0</v>
      </c>
      <c r="C21" s="505">
        <v>0</v>
      </c>
      <c r="D21" s="505">
        <v>0</v>
      </c>
      <c r="E21" s="505">
        <v>0</v>
      </c>
      <c r="F21" s="505">
        <v>0</v>
      </c>
      <c r="G21" s="505">
        <v>0</v>
      </c>
      <c r="H21" s="505">
        <v>0</v>
      </c>
      <c r="I21" s="505">
        <v>0</v>
      </c>
      <c r="J21" s="505">
        <v>0</v>
      </c>
      <c r="K21" s="505">
        <v>0</v>
      </c>
      <c r="L21" s="506">
        <v>0</v>
      </c>
      <c r="M21" s="506">
        <v>0</v>
      </c>
      <c r="N21" s="506">
        <v>0</v>
      </c>
      <c r="O21" s="505">
        <v>0</v>
      </c>
      <c r="P21" s="505">
        <v>1</v>
      </c>
      <c r="Q21" s="505">
        <v>0</v>
      </c>
      <c r="R21" s="505">
        <v>0</v>
      </c>
      <c r="S21" s="505">
        <v>0</v>
      </c>
      <c r="T21" s="507">
        <v>0</v>
      </c>
      <c r="U21" s="508">
        <v>1</v>
      </c>
    </row>
    <row r="22" spans="1:21" s="6" customFormat="1" ht="12">
      <c r="A22" s="509" t="s">
        <v>303</v>
      </c>
      <c r="B22" s="510">
        <v>1249</v>
      </c>
      <c r="C22" s="511">
        <v>1244</v>
      </c>
      <c r="D22" s="511">
        <v>163</v>
      </c>
      <c r="E22" s="511">
        <v>1187</v>
      </c>
      <c r="F22" s="511">
        <v>576</v>
      </c>
      <c r="G22" s="511">
        <v>834</v>
      </c>
      <c r="H22" s="511">
        <v>1542</v>
      </c>
      <c r="I22" s="511">
        <v>909</v>
      </c>
      <c r="J22" s="511">
        <v>176</v>
      </c>
      <c r="K22" s="511">
        <v>284</v>
      </c>
      <c r="L22" s="512">
        <v>1409</v>
      </c>
      <c r="M22" s="512">
        <v>2569</v>
      </c>
      <c r="N22" s="512">
        <v>1091</v>
      </c>
      <c r="O22" s="511">
        <v>1215</v>
      </c>
      <c r="P22" s="511">
        <v>238</v>
      </c>
      <c r="Q22" s="511">
        <v>816</v>
      </c>
      <c r="R22" s="511">
        <v>47</v>
      </c>
      <c r="S22" s="511">
        <v>5</v>
      </c>
      <c r="T22" s="513">
        <v>3</v>
      </c>
      <c r="U22" s="514">
        <v>15557</v>
      </c>
    </row>
    <row r="23" spans="1:21" s="27" customFormat="1" ht="12">
      <c r="A23" s="515" t="s">
        <v>59</v>
      </c>
      <c r="B23" s="516">
        <v>23</v>
      </c>
      <c r="C23" s="517">
        <v>80</v>
      </c>
      <c r="D23" s="517">
        <v>20</v>
      </c>
      <c r="E23" s="517">
        <v>0</v>
      </c>
      <c r="F23" s="517">
        <v>2</v>
      </c>
      <c r="G23" s="517">
        <v>0</v>
      </c>
      <c r="H23" s="517">
        <v>7</v>
      </c>
      <c r="I23" s="517">
        <v>27</v>
      </c>
      <c r="J23" s="517">
        <v>4</v>
      </c>
      <c r="K23" s="517">
        <v>1</v>
      </c>
      <c r="L23" s="518">
        <v>0</v>
      </c>
      <c r="M23" s="518">
        <v>2</v>
      </c>
      <c r="N23" s="518">
        <v>2</v>
      </c>
      <c r="O23" s="517">
        <v>1</v>
      </c>
      <c r="P23" s="517">
        <v>2</v>
      </c>
      <c r="Q23" s="517">
        <v>0</v>
      </c>
      <c r="R23" s="517">
        <v>2</v>
      </c>
      <c r="S23" s="517">
        <v>1</v>
      </c>
      <c r="T23" s="519">
        <v>0</v>
      </c>
      <c r="U23" s="520">
        <v>174</v>
      </c>
    </row>
    <row r="24" spans="1:21" s="6" customFormat="1" ht="12">
      <c r="A24" s="496" t="s">
        <v>3</v>
      </c>
      <c r="B24" s="497">
        <v>0</v>
      </c>
      <c r="C24" s="498">
        <v>5</v>
      </c>
      <c r="D24" s="498">
        <v>0</v>
      </c>
      <c r="E24" s="498">
        <v>7</v>
      </c>
      <c r="F24" s="498">
        <v>1</v>
      </c>
      <c r="G24" s="498">
        <v>0</v>
      </c>
      <c r="H24" s="498">
        <v>6</v>
      </c>
      <c r="I24" s="498">
        <v>18</v>
      </c>
      <c r="J24" s="498">
        <v>20</v>
      </c>
      <c r="K24" s="498">
        <v>44</v>
      </c>
      <c r="L24" s="499">
        <v>193</v>
      </c>
      <c r="M24" s="499">
        <v>438</v>
      </c>
      <c r="N24" s="499">
        <v>312</v>
      </c>
      <c r="O24" s="498">
        <v>282</v>
      </c>
      <c r="P24" s="498">
        <v>226</v>
      </c>
      <c r="Q24" s="498">
        <v>216</v>
      </c>
      <c r="R24" s="498">
        <v>174</v>
      </c>
      <c r="S24" s="498">
        <v>131</v>
      </c>
      <c r="T24" s="500">
        <v>59</v>
      </c>
      <c r="U24" s="501">
        <v>2132</v>
      </c>
    </row>
    <row r="25" spans="1:21" s="6" customFormat="1" ht="22.5">
      <c r="A25" s="496" t="s">
        <v>201</v>
      </c>
      <c r="B25" s="497">
        <v>0</v>
      </c>
      <c r="C25" s="498">
        <v>0</v>
      </c>
      <c r="D25" s="498">
        <v>13</v>
      </c>
      <c r="E25" s="498">
        <v>9</v>
      </c>
      <c r="F25" s="498">
        <v>13</v>
      </c>
      <c r="G25" s="498">
        <v>17</v>
      </c>
      <c r="H25" s="498">
        <v>13</v>
      </c>
      <c r="I25" s="498">
        <v>20</v>
      </c>
      <c r="J25" s="498">
        <v>16</v>
      </c>
      <c r="K25" s="498">
        <v>6</v>
      </c>
      <c r="L25" s="499">
        <v>8</v>
      </c>
      <c r="M25" s="499">
        <v>3</v>
      </c>
      <c r="N25" s="499">
        <v>3</v>
      </c>
      <c r="O25" s="498">
        <v>0</v>
      </c>
      <c r="P25" s="498">
        <v>6</v>
      </c>
      <c r="Q25" s="498">
        <v>4</v>
      </c>
      <c r="R25" s="498">
        <v>3</v>
      </c>
      <c r="S25" s="498">
        <v>0</v>
      </c>
      <c r="T25" s="500">
        <v>1</v>
      </c>
      <c r="U25" s="501">
        <v>135</v>
      </c>
    </row>
    <row r="26" spans="1:21" s="6" customFormat="1" ht="12">
      <c r="A26" s="496" t="s">
        <v>52</v>
      </c>
      <c r="B26" s="497">
        <v>0</v>
      </c>
      <c r="C26" s="498">
        <v>1</v>
      </c>
      <c r="D26" s="498">
        <v>0</v>
      </c>
      <c r="E26" s="498">
        <v>0</v>
      </c>
      <c r="F26" s="498">
        <v>2</v>
      </c>
      <c r="G26" s="498">
        <v>1</v>
      </c>
      <c r="H26" s="498">
        <v>1</v>
      </c>
      <c r="I26" s="498">
        <v>0</v>
      </c>
      <c r="J26" s="498">
        <v>3</v>
      </c>
      <c r="K26" s="498">
        <v>1</v>
      </c>
      <c r="L26" s="499">
        <v>1</v>
      </c>
      <c r="M26" s="499">
        <v>0</v>
      </c>
      <c r="N26" s="499">
        <v>3</v>
      </c>
      <c r="O26" s="498">
        <v>0</v>
      </c>
      <c r="P26" s="498">
        <v>1</v>
      </c>
      <c r="Q26" s="498">
        <v>0</v>
      </c>
      <c r="R26" s="498">
        <v>0</v>
      </c>
      <c r="S26" s="498">
        <v>0</v>
      </c>
      <c r="T26" s="500">
        <v>0</v>
      </c>
      <c r="U26" s="501">
        <v>14</v>
      </c>
    </row>
    <row r="27" spans="1:21" s="6" customFormat="1" ht="12">
      <c r="A27" s="496" t="s">
        <v>5</v>
      </c>
      <c r="B27" s="497">
        <v>0</v>
      </c>
      <c r="C27" s="498">
        <v>0</v>
      </c>
      <c r="D27" s="498">
        <v>6</v>
      </c>
      <c r="E27" s="498">
        <v>0</v>
      </c>
      <c r="F27" s="498">
        <v>17</v>
      </c>
      <c r="G27" s="498">
        <v>12</v>
      </c>
      <c r="H27" s="498">
        <v>27</v>
      </c>
      <c r="I27" s="498">
        <v>30</v>
      </c>
      <c r="J27" s="498">
        <v>710</v>
      </c>
      <c r="K27" s="498">
        <v>621</v>
      </c>
      <c r="L27" s="499">
        <v>165</v>
      </c>
      <c r="M27" s="499">
        <v>109</v>
      </c>
      <c r="N27" s="499">
        <v>35</v>
      </c>
      <c r="O27" s="498">
        <v>0</v>
      </c>
      <c r="P27" s="498">
        <v>2</v>
      </c>
      <c r="Q27" s="498">
        <v>0</v>
      </c>
      <c r="R27" s="498">
        <v>0</v>
      </c>
      <c r="S27" s="498">
        <v>0</v>
      </c>
      <c r="T27" s="500">
        <v>1</v>
      </c>
      <c r="U27" s="501">
        <v>1735</v>
      </c>
    </row>
    <row r="28" spans="1:21" s="6" customFormat="1" ht="12">
      <c r="A28" s="496" t="s">
        <v>202</v>
      </c>
      <c r="B28" s="497">
        <v>3</v>
      </c>
      <c r="C28" s="498">
        <v>25</v>
      </c>
      <c r="D28" s="498">
        <v>58</v>
      </c>
      <c r="E28" s="498">
        <v>22</v>
      </c>
      <c r="F28" s="498">
        <v>62</v>
      </c>
      <c r="G28" s="498">
        <v>0</v>
      </c>
      <c r="H28" s="498">
        <v>0</v>
      </c>
      <c r="I28" s="498">
        <v>1</v>
      </c>
      <c r="J28" s="498">
        <v>0</v>
      </c>
      <c r="K28" s="498">
        <v>0</v>
      </c>
      <c r="L28" s="499">
        <v>0</v>
      </c>
      <c r="M28" s="499">
        <v>0</v>
      </c>
      <c r="N28" s="499">
        <v>0</v>
      </c>
      <c r="O28" s="498">
        <v>0</v>
      </c>
      <c r="P28" s="498">
        <v>0</v>
      </c>
      <c r="Q28" s="498">
        <v>0</v>
      </c>
      <c r="R28" s="498">
        <v>0</v>
      </c>
      <c r="S28" s="498">
        <v>0</v>
      </c>
      <c r="T28" s="500">
        <v>0</v>
      </c>
      <c r="U28" s="501">
        <v>171</v>
      </c>
    </row>
    <row r="29" spans="1:21" s="6" customFormat="1" ht="12">
      <c r="A29" s="496" t="s">
        <v>277</v>
      </c>
      <c r="B29" s="497">
        <v>0</v>
      </c>
      <c r="C29" s="498">
        <v>0</v>
      </c>
      <c r="D29" s="498">
        <v>0</v>
      </c>
      <c r="E29" s="498">
        <v>0</v>
      </c>
      <c r="F29" s="498">
        <v>0</v>
      </c>
      <c r="G29" s="498">
        <v>0</v>
      </c>
      <c r="H29" s="498">
        <v>0</v>
      </c>
      <c r="I29" s="498">
        <v>0</v>
      </c>
      <c r="J29" s="498">
        <v>0</v>
      </c>
      <c r="K29" s="498">
        <v>0</v>
      </c>
      <c r="L29" s="499">
        <v>0</v>
      </c>
      <c r="M29" s="499">
        <v>0</v>
      </c>
      <c r="N29" s="499">
        <v>0</v>
      </c>
      <c r="O29" s="498">
        <v>0</v>
      </c>
      <c r="P29" s="498">
        <v>0</v>
      </c>
      <c r="Q29" s="498">
        <v>0</v>
      </c>
      <c r="R29" s="498">
        <v>0</v>
      </c>
      <c r="S29" s="498">
        <v>0</v>
      </c>
      <c r="T29" s="500">
        <v>16</v>
      </c>
      <c r="U29" s="501">
        <v>16</v>
      </c>
    </row>
    <row r="30" spans="1:21" s="6" customFormat="1" ht="12">
      <c r="A30" s="496" t="s">
        <v>8</v>
      </c>
      <c r="B30" s="497">
        <v>0</v>
      </c>
      <c r="C30" s="498">
        <v>0</v>
      </c>
      <c r="D30" s="498">
        <v>0</v>
      </c>
      <c r="E30" s="498">
        <v>0</v>
      </c>
      <c r="F30" s="498">
        <v>0</v>
      </c>
      <c r="G30" s="498">
        <v>1</v>
      </c>
      <c r="H30" s="498">
        <v>12</v>
      </c>
      <c r="I30" s="498">
        <v>38</v>
      </c>
      <c r="J30" s="498">
        <v>11</v>
      </c>
      <c r="K30" s="498">
        <v>13</v>
      </c>
      <c r="L30" s="499">
        <v>44</v>
      </c>
      <c r="M30" s="499">
        <v>88</v>
      </c>
      <c r="N30" s="499">
        <v>23</v>
      </c>
      <c r="O30" s="498">
        <v>12</v>
      </c>
      <c r="P30" s="498">
        <v>13</v>
      </c>
      <c r="Q30" s="498">
        <v>12</v>
      </c>
      <c r="R30" s="498">
        <v>12</v>
      </c>
      <c r="S30" s="498">
        <v>11</v>
      </c>
      <c r="T30" s="500">
        <v>6</v>
      </c>
      <c r="U30" s="501">
        <v>296</v>
      </c>
    </row>
    <row r="31" spans="1:21" s="6" customFormat="1" ht="12">
      <c r="A31" s="496" t="s">
        <v>9</v>
      </c>
      <c r="B31" s="497">
        <v>0</v>
      </c>
      <c r="C31" s="498">
        <v>0</v>
      </c>
      <c r="D31" s="498">
        <v>9</v>
      </c>
      <c r="E31" s="498">
        <v>2</v>
      </c>
      <c r="F31" s="498">
        <v>9</v>
      </c>
      <c r="G31" s="498">
        <v>7</v>
      </c>
      <c r="H31" s="498">
        <v>8</v>
      </c>
      <c r="I31" s="498">
        <v>30</v>
      </c>
      <c r="J31" s="498">
        <v>33</v>
      </c>
      <c r="K31" s="498">
        <v>98</v>
      </c>
      <c r="L31" s="499">
        <v>786</v>
      </c>
      <c r="M31" s="499">
        <v>2459</v>
      </c>
      <c r="N31" s="499">
        <v>724</v>
      </c>
      <c r="O31" s="498">
        <v>192</v>
      </c>
      <c r="P31" s="498">
        <v>94</v>
      </c>
      <c r="Q31" s="498">
        <v>59</v>
      </c>
      <c r="R31" s="498">
        <v>29</v>
      </c>
      <c r="S31" s="498">
        <v>31</v>
      </c>
      <c r="T31" s="500">
        <v>13</v>
      </c>
      <c r="U31" s="501">
        <v>4583</v>
      </c>
    </row>
    <row r="32" spans="1:21" s="6" customFormat="1" ht="12">
      <c r="A32" s="496" t="s">
        <v>10</v>
      </c>
      <c r="B32" s="497">
        <v>0</v>
      </c>
      <c r="C32" s="498">
        <v>67</v>
      </c>
      <c r="D32" s="498">
        <v>80</v>
      </c>
      <c r="E32" s="498">
        <v>21</v>
      </c>
      <c r="F32" s="498">
        <v>28</v>
      </c>
      <c r="G32" s="498">
        <v>44</v>
      </c>
      <c r="H32" s="498">
        <v>50</v>
      </c>
      <c r="I32" s="498">
        <v>34</v>
      </c>
      <c r="J32" s="498">
        <v>62</v>
      </c>
      <c r="K32" s="498">
        <v>245</v>
      </c>
      <c r="L32" s="499">
        <v>627</v>
      </c>
      <c r="M32" s="499">
        <v>643</v>
      </c>
      <c r="N32" s="499">
        <v>629</v>
      </c>
      <c r="O32" s="498">
        <v>4853</v>
      </c>
      <c r="P32" s="498">
        <v>1498</v>
      </c>
      <c r="Q32" s="498">
        <v>262</v>
      </c>
      <c r="R32" s="498">
        <v>170</v>
      </c>
      <c r="S32" s="498">
        <v>98</v>
      </c>
      <c r="T32" s="500">
        <v>70</v>
      </c>
      <c r="U32" s="501">
        <v>9481</v>
      </c>
    </row>
    <row r="33" spans="1:21" s="6" customFormat="1" ht="22.5">
      <c r="A33" s="496" t="s">
        <v>291</v>
      </c>
      <c r="B33" s="497">
        <v>95</v>
      </c>
      <c r="C33" s="498">
        <v>287</v>
      </c>
      <c r="D33" s="498">
        <v>4</v>
      </c>
      <c r="E33" s="498">
        <v>4</v>
      </c>
      <c r="F33" s="498">
        <v>5</v>
      </c>
      <c r="G33" s="498">
        <v>3</v>
      </c>
      <c r="H33" s="498">
        <v>3</v>
      </c>
      <c r="I33" s="498">
        <v>0</v>
      </c>
      <c r="J33" s="498">
        <v>0</v>
      </c>
      <c r="K33" s="498">
        <v>0</v>
      </c>
      <c r="L33" s="499">
        <v>0</v>
      </c>
      <c r="M33" s="499">
        <v>0</v>
      </c>
      <c r="N33" s="499">
        <v>0</v>
      </c>
      <c r="O33" s="498">
        <v>0</v>
      </c>
      <c r="P33" s="498">
        <v>0</v>
      </c>
      <c r="Q33" s="498">
        <v>0</v>
      </c>
      <c r="R33" s="498">
        <v>0</v>
      </c>
      <c r="S33" s="498">
        <v>0</v>
      </c>
      <c r="T33" s="500">
        <v>0</v>
      </c>
      <c r="U33" s="501">
        <v>401</v>
      </c>
    </row>
    <row r="34" spans="1:21" s="6" customFormat="1" ht="12">
      <c r="A34" s="496" t="s">
        <v>189</v>
      </c>
      <c r="B34" s="497">
        <v>0</v>
      </c>
      <c r="C34" s="498">
        <v>0</v>
      </c>
      <c r="D34" s="498">
        <v>0</v>
      </c>
      <c r="E34" s="498">
        <v>0</v>
      </c>
      <c r="F34" s="498">
        <v>0</v>
      </c>
      <c r="G34" s="498">
        <v>0</v>
      </c>
      <c r="H34" s="498">
        <v>0</v>
      </c>
      <c r="I34" s="498">
        <v>0</v>
      </c>
      <c r="J34" s="498">
        <v>0</v>
      </c>
      <c r="K34" s="498">
        <v>0</v>
      </c>
      <c r="L34" s="499">
        <v>0</v>
      </c>
      <c r="M34" s="499">
        <v>0</v>
      </c>
      <c r="N34" s="499">
        <v>0</v>
      </c>
      <c r="O34" s="498">
        <v>0</v>
      </c>
      <c r="P34" s="498">
        <v>0</v>
      </c>
      <c r="Q34" s="498">
        <v>0</v>
      </c>
      <c r="R34" s="498">
        <v>21</v>
      </c>
      <c r="S34" s="498">
        <v>49</v>
      </c>
      <c r="T34" s="500">
        <v>7</v>
      </c>
      <c r="U34" s="501">
        <v>77</v>
      </c>
    </row>
    <row r="35" spans="1:21" s="6" customFormat="1" ht="22.5">
      <c r="A35" s="496" t="s">
        <v>292</v>
      </c>
      <c r="B35" s="497">
        <v>0</v>
      </c>
      <c r="C35" s="498">
        <v>0</v>
      </c>
      <c r="D35" s="498">
        <v>0</v>
      </c>
      <c r="E35" s="498">
        <v>0</v>
      </c>
      <c r="F35" s="498">
        <v>0</v>
      </c>
      <c r="G35" s="498">
        <v>0</v>
      </c>
      <c r="H35" s="498">
        <v>0</v>
      </c>
      <c r="I35" s="498">
        <v>0</v>
      </c>
      <c r="J35" s="498">
        <v>0</v>
      </c>
      <c r="K35" s="498">
        <v>1</v>
      </c>
      <c r="L35" s="499">
        <v>0</v>
      </c>
      <c r="M35" s="499">
        <v>2</v>
      </c>
      <c r="N35" s="499">
        <v>1</v>
      </c>
      <c r="O35" s="498">
        <v>20</v>
      </c>
      <c r="P35" s="498">
        <v>19</v>
      </c>
      <c r="Q35" s="498">
        <v>30</v>
      </c>
      <c r="R35" s="498">
        <v>6</v>
      </c>
      <c r="S35" s="498">
        <v>0</v>
      </c>
      <c r="T35" s="500">
        <v>0</v>
      </c>
      <c r="U35" s="501">
        <v>79</v>
      </c>
    </row>
    <row r="36" spans="1:21" s="6" customFormat="1" ht="12">
      <c r="A36" s="503" t="s">
        <v>12</v>
      </c>
      <c r="B36" s="504">
        <v>2</v>
      </c>
      <c r="C36" s="505">
        <v>61</v>
      </c>
      <c r="D36" s="505">
        <v>36</v>
      </c>
      <c r="E36" s="505">
        <v>30</v>
      </c>
      <c r="F36" s="505">
        <v>34</v>
      </c>
      <c r="G36" s="505">
        <v>46</v>
      </c>
      <c r="H36" s="505">
        <v>36</v>
      </c>
      <c r="I36" s="505">
        <v>50</v>
      </c>
      <c r="J36" s="505">
        <v>43</v>
      </c>
      <c r="K36" s="505">
        <v>94</v>
      </c>
      <c r="L36" s="506">
        <v>1144</v>
      </c>
      <c r="M36" s="506">
        <v>4419</v>
      </c>
      <c r="N36" s="506">
        <v>1676</v>
      </c>
      <c r="O36" s="505">
        <v>2043</v>
      </c>
      <c r="P36" s="505">
        <v>1599</v>
      </c>
      <c r="Q36" s="505">
        <v>988</v>
      </c>
      <c r="R36" s="505">
        <v>571</v>
      </c>
      <c r="S36" s="505">
        <v>293</v>
      </c>
      <c r="T36" s="507">
        <v>252</v>
      </c>
      <c r="U36" s="508">
        <v>13417</v>
      </c>
    </row>
    <row r="37" spans="1:21" s="6" customFormat="1" ht="12">
      <c r="A37" s="509" t="s">
        <v>13</v>
      </c>
      <c r="B37" s="511">
        <v>123</v>
      </c>
      <c r="C37" s="511">
        <v>526</v>
      </c>
      <c r="D37" s="511">
        <v>226</v>
      </c>
      <c r="E37" s="511">
        <v>95</v>
      </c>
      <c r="F37" s="511">
        <v>173</v>
      </c>
      <c r="G37" s="511">
        <v>131</v>
      </c>
      <c r="H37" s="511">
        <v>163</v>
      </c>
      <c r="I37" s="511">
        <v>248</v>
      </c>
      <c r="J37" s="511">
        <v>902</v>
      </c>
      <c r="K37" s="511">
        <v>1124</v>
      </c>
      <c r="L37" s="512">
        <v>2968</v>
      </c>
      <c r="M37" s="512">
        <v>8163</v>
      </c>
      <c r="N37" s="512">
        <v>3408</v>
      </c>
      <c r="O37" s="511">
        <v>7403</v>
      </c>
      <c r="P37" s="511">
        <v>3460</v>
      </c>
      <c r="Q37" s="511">
        <v>1571</v>
      </c>
      <c r="R37" s="511">
        <v>988</v>
      </c>
      <c r="S37" s="511">
        <v>614</v>
      </c>
      <c r="T37" s="511">
        <v>425</v>
      </c>
      <c r="U37" s="514">
        <v>32711</v>
      </c>
    </row>
    <row r="38" spans="1:21" s="27" customFormat="1" ht="12">
      <c r="A38" s="521" t="s">
        <v>304</v>
      </c>
      <c r="B38" s="522">
        <v>1372</v>
      </c>
      <c r="C38" s="522">
        <v>1770</v>
      </c>
      <c r="D38" s="522">
        <v>389</v>
      </c>
      <c r="E38" s="522">
        <v>1282</v>
      </c>
      <c r="F38" s="522">
        <v>749</v>
      </c>
      <c r="G38" s="522">
        <v>965</v>
      </c>
      <c r="H38" s="522">
        <v>1705</v>
      </c>
      <c r="I38" s="522">
        <v>1157</v>
      </c>
      <c r="J38" s="522">
        <v>1078</v>
      </c>
      <c r="K38" s="522">
        <v>1408</v>
      </c>
      <c r="L38" s="523">
        <v>4377</v>
      </c>
      <c r="M38" s="523">
        <v>10732</v>
      </c>
      <c r="N38" s="523">
        <v>4499</v>
      </c>
      <c r="O38" s="522">
        <v>8618</v>
      </c>
      <c r="P38" s="522">
        <v>3698</v>
      </c>
      <c r="Q38" s="522">
        <v>2387</v>
      </c>
      <c r="R38" s="522">
        <v>1035</v>
      </c>
      <c r="S38" s="522">
        <v>619</v>
      </c>
      <c r="T38" s="522">
        <v>428</v>
      </c>
      <c r="U38" s="524">
        <v>48268</v>
      </c>
    </row>
    <row r="39" spans="1:21" s="28" customFormat="1" ht="12">
      <c r="A39" s="496" t="s">
        <v>38</v>
      </c>
      <c r="B39" s="497">
        <v>9</v>
      </c>
      <c r="C39" s="498">
        <v>56</v>
      </c>
      <c r="D39" s="498">
        <v>28</v>
      </c>
      <c r="E39" s="498">
        <v>32</v>
      </c>
      <c r="F39" s="498">
        <v>77</v>
      </c>
      <c r="G39" s="498">
        <v>107</v>
      </c>
      <c r="H39" s="498">
        <v>133</v>
      </c>
      <c r="I39" s="498">
        <v>268</v>
      </c>
      <c r="J39" s="498">
        <v>1261</v>
      </c>
      <c r="K39" s="498">
        <v>2313</v>
      </c>
      <c r="L39" s="499">
        <v>1122</v>
      </c>
      <c r="M39" s="499">
        <v>357</v>
      </c>
      <c r="N39" s="499">
        <v>28</v>
      </c>
      <c r="O39" s="498">
        <v>50</v>
      </c>
      <c r="P39" s="498">
        <v>14</v>
      </c>
      <c r="Q39" s="498">
        <v>2</v>
      </c>
      <c r="R39" s="498">
        <v>2</v>
      </c>
      <c r="S39" s="498">
        <v>22</v>
      </c>
      <c r="T39" s="500">
        <v>21</v>
      </c>
      <c r="U39" s="501">
        <v>5902</v>
      </c>
    </row>
    <row r="40" spans="1:21" s="6" customFormat="1" ht="12">
      <c r="A40" s="496" t="s">
        <v>32</v>
      </c>
      <c r="B40" s="497">
        <v>0</v>
      </c>
      <c r="C40" s="498">
        <v>4</v>
      </c>
      <c r="D40" s="498">
        <v>163</v>
      </c>
      <c r="E40" s="498">
        <v>733</v>
      </c>
      <c r="F40" s="498">
        <v>160</v>
      </c>
      <c r="G40" s="498">
        <v>60</v>
      </c>
      <c r="H40" s="498">
        <v>55</v>
      </c>
      <c r="I40" s="498">
        <v>42</v>
      </c>
      <c r="J40" s="498">
        <v>78</v>
      </c>
      <c r="K40" s="498">
        <v>34</v>
      </c>
      <c r="L40" s="499">
        <v>274</v>
      </c>
      <c r="M40" s="499">
        <v>1018</v>
      </c>
      <c r="N40" s="499">
        <v>454</v>
      </c>
      <c r="O40" s="498">
        <v>49</v>
      </c>
      <c r="P40" s="498">
        <v>73</v>
      </c>
      <c r="Q40" s="498">
        <v>53</v>
      </c>
      <c r="R40" s="498">
        <v>51</v>
      </c>
      <c r="S40" s="498">
        <v>37</v>
      </c>
      <c r="T40" s="500">
        <v>20</v>
      </c>
      <c r="U40" s="501">
        <v>3358</v>
      </c>
    </row>
    <row r="41" spans="1:21" s="6" customFormat="1" ht="12">
      <c r="A41" s="496" t="s">
        <v>60</v>
      </c>
      <c r="B41" s="497">
        <v>0</v>
      </c>
      <c r="C41" s="498">
        <v>5</v>
      </c>
      <c r="D41" s="498">
        <v>0</v>
      </c>
      <c r="E41" s="498">
        <v>18</v>
      </c>
      <c r="F41" s="498">
        <v>0</v>
      </c>
      <c r="G41" s="498">
        <v>1</v>
      </c>
      <c r="H41" s="498">
        <v>0</v>
      </c>
      <c r="I41" s="498">
        <v>5</v>
      </c>
      <c r="J41" s="498">
        <v>8</v>
      </c>
      <c r="K41" s="498">
        <v>10</v>
      </c>
      <c r="L41" s="499">
        <v>9</v>
      </c>
      <c r="M41" s="499">
        <v>89</v>
      </c>
      <c r="N41" s="499">
        <v>47</v>
      </c>
      <c r="O41" s="498">
        <v>9</v>
      </c>
      <c r="P41" s="498">
        <v>6</v>
      </c>
      <c r="Q41" s="498">
        <v>6</v>
      </c>
      <c r="R41" s="498">
        <v>3</v>
      </c>
      <c r="S41" s="498">
        <v>6</v>
      </c>
      <c r="T41" s="500">
        <v>1</v>
      </c>
      <c r="U41" s="501">
        <v>223</v>
      </c>
    </row>
    <row r="42" spans="1:21" s="6" customFormat="1" ht="12">
      <c r="A42" s="496" t="s">
        <v>34</v>
      </c>
      <c r="B42" s="497">
        <v>0</v>
      </c>
      <c r="C42" s="498">
        <v>4</v>
      </c>
      <c r="D42" s="498">
        <v>0</v>
      </c>
      <c r="E42" s="498">
        <v>0</v>
      </c>
      <c r="F42" s="498">
        <v>0</v>
      </c>
      <c r="G42" s="498">
        <v>0</v>
      </c>
      <c r="H42" s="498">
        <v>0</v>
      </c>
      <c r="I42" s="498">
        <v>1</v>
      </c>
      <c r="J42" s="498">
        <v>129</v>
      </c>
      <c r="K42" s="498">
        <v>145</v>
      </c>
      <c r="L42" s="499">
        <v>28</v>
      </c>
      <c r="M42" s="499">
        <v>21</v>
      </c>
      <c r="N42" s="499">
        <v>7</v>
      </c>
      <c r="O42" s="498">
        <v>7</v>
      </c>
      <c r="P42" s="498">
        <v>8</v>
      </c>
      <c r="Q42" s="498">
        <v>4</v>
      </c>
      <c r="R42" s="498">
        <v>20</v>
      </c>
      <c r="S42" s="498">
        <v>17</v>
      </c>
      <c r="T42" s="500">
        <v>0</v>
      </c>
      <c r="U42" s="501">
        <v>391</v>
      </c>
    </row>
    <row r="43" spans="1:21" s="6" customFormat="1" ht="12">
      <c r="A43" s="496" t="s">
        <v>305</v>
      </c>
      <c r="B43" s="497">
        <v>0</v>
      </c>
      <c r="C43" s="498">
        <v>0</v>
      </c>
      <c r="D43" s="498">
        <v>0</v>
      </c>
      <c r="E43" s="498">
        <v>0</v>
      </c>
      <c r="F43" s="498">
        <v>0</v>
      </c>
      <c r="G43" s="498">
        <v>0</v>
      </c>
      <c r="H43" s="498">
        <v>0</v>
      </c>
      <c r="I43" s="498">
        <v>0</v>
      </c>
      <c r="J43" s="498">
        <v>0</v>
      </c>
      <c r="K43" s="498">
        <v>0</v>
      </c>
      <c r="L43" s="499">
        <v>0</v>
      </c>
      <c r="M43" s="499">
        <v>0</v>
      </c>
      <c r="N43" s="499">
        <v>0</v>
      </c>
      <c r="O43" s="498">
        <v>1</v>
      </c>
      <c r="P43" s="498">
        <v>0</v>
      </c>
      <c r="Q43" s="498">
        <v>0</v>
      </c>
      <c r="R43" s="498">
        <v>0</v>
      </c>
      <c r="S43" s="498">
        <v>0</v>
      </c>
      <c r="T43" s="500">
        <v>0</v>
      </c>
      <c r="U43" s="501">
        <v>1</v>
      </c>
    </row>
    <row r="44" spans="1:21" s="6" customFormat="1" ht="12">
      <c r="A44" s="496" t="s">
        <v>53</v>
      </c>
      <c r="B44" s="497">
        <v>1</v>
      </c>
      <c r="C44" s="498">
        <v>1</v>
      </c>
      <c r="D44" s="498">
        <v>5</v>
      </c>
      <c r="E44" s="498">
        <v>0</v>
      </c>
      <c r="F44" s="498">
        <v>0</v>
      </c>
      <c r="G44" s="498">
        <v>1</v>
      </c>
      <c r="H44" s="498">
        <v>0</v>
      </c>
      <c r="I44" s="498">
        <v>1</v>
      </c>
      <c r="J44" s="498">
        <v>1</v>
      </c>
      <c r="K44" s="498">
        <v>203</v>
      </c>
      <c r="L44" s="499">
        <v>259</v>
      </c>
      <c r="M44" s="499">
        <v>317</v>
      </c>
      <c r="N44" s="499">
        <v>511</v>
      </c>
      <c r="O44" s="498">
        <v>854</v>
      </c>
      <c r="P44" s="498">
        <v>325</v>
      </c>
      <c r="Q44" s="498">
        <v>287</v>
      </c>
      <c r="R44" s="498">
        <v>114</v>
      </c>
      <c r="S44" s="498">
        <v>38</v>
      </c>
      <c r="T44" s="500">
        <v>23</v>
      </c>
      <c r="U44" s="501">
        <v>2941</v>
      </c>
    </row>
    <row r="45" spans="1:21" s="6" customFormat="1" ht="12">
      <c r="A45" s="496" t="s">
        <v>306</v>
      </c>
      <c r="B45" s="497">
        <v>0</v>
      </c>
      <c r="C45" s="498">
        <v>0</v>
      </c>
      <c r="D45" s="498">
        <v>0</v>
      </c>
      <c r="E45" s="498">
        <v>0</v>
      </c>
      <c r="F45" s="498">
        <v>0</v>
      </c>
      <c r="G45" s="498">
        <v>0</v>
      </c>
      <c r="H45" s="498">
        <v>0</v>
      </c>
      <c r="I45" s="498">
        <v>0</v>
      </c>
      <c r="J45" s="498">
        <v>0</v>
      </c>
      <c r="K45" s="498">
        <v>0</v>
      </c>
      <c r="L45" s="499">
        <v>0</v>
      </c>
      <c r="M45" s="499">
        <v>0</v>
      </c>
      <c r="N45" s="499">
        <v>0</v>
      </c>
      <c r="O45" s="498">
        <v>2</v>
      </c>
      <c r="P45" s="498">
        <v>0</v>
      </c>
      <c r="Q45" s="498">
        <v>0</v>
      </c>
      <c r="R45" s="498">
        <v>0</v>
      </c>
      <c r="S45" s="498">
        <v>1</v>
      </c>
      <c r="T45" s="500">
        <v>0</v>
      </c>
      <c r="U45" s="501">
        <v>3</v>
      </c>
    </row>
    <row r="46" spans="1:21" s="6" customFormat="1" ht="12">
      <c r="A46" s="496" t="s">
        <v>29</v>
      </c>
      <c r="B46" s="497">
        <v>0</v>
      </c>
      <c r="C46" s="498">
        <v>8</v>
      </c>
      <c r="D46" s="498">
        <v>12</v>
      </c>
      <c r="E46" s="498">
        <v>15</v>
      </c>
      <c r="F46" s="498">
        <v>27</v>
      </c>
      <c r="G46" s="498">
        <v>7</v>
      </c>
      <c r="H46" s="498">
        <v>13</v>
      </c>
      <c r="I46" s="498">
        <v>2</v>
      </c>
      <c r="J46" s="498">
        <v>17</v>
      </c>
      <c r="K46" s="498">
        <v>10</v>
      </c>
      <c r="L46" s="499">
        <v>103</v>
      </c>
      <c r="M46" s="499">
        <v>1290</v>
      </c>
      <c r="N46" s="499">
        <v>677</v>
      </c>
      <c r="O46" s="498">
        <v>319</v>
      </c>
      <c r="P46" s="498">
        <v>202</v>
      </c>
      <c r="Q46" s="498">
        <v>52</v>
      </c>
      <c r="R46" s="498">
        <v>43</v>
      </c>
      <c r="S46" s="498">
        <v>45</v>
      </c>
      <c r="T46" s="500">
        <v>27</v>
      </c>
      <c r="U46" s="501">
        <v>2869</v>
      </c>
    </row>
    <row r="47" spans="1:21" s="6" customFormat="1" ht="12">
      <c r="A47" s="496" t="s">
        <v>37</v>
      </c>
      <c r="B47" s="497">
        <v>0</v>
      </c>
      <c r="C47" s="498">
        <v>1</v>
      </c>
      <c r="D47" s="498">
        <v>0</v>
      </c>
      <c r="E47" s="498">
        <v>1</v>
      </c>
      <c r="F47" s="498">
        <v>0</v>
      </c>
      <c r="G47" s="498">
        <v>6</v>
      </c>
      <c r="H47" s="498">
        <v>0</v>
      </c>
      <c r="I47" s="498">
        <v>13</v>
      </c>
      <c r="J47" s="498">
        <v>297</v>
      </c>
      <c r="K47" s="498">
        <v>887</v>
      </c>
      <c r="L47" s="499">
        <v>646</v>
      </c>
      <c r="M47" s="499">
        <v>1305</v>
      </c>
      <c r="N47" s="499">
        <v>364</v>
      </c>
      <c r="O47" s="498">
        <v>167</v>
      </c>
      <c r="P47" s="498">
        <v>47</v>
      </c>
      <c r="Q47" s="498">
        <v>342</v>
      </c>
      <c r="R47" s="498">
        <v>55</v>
      </c>
      <c r="S47" s="498">
        <v>19</v>
      </c>
      <c r="T47" s="500">
        <v>7</v>
      </c>
      <c r="U47" s="501">
        <v>4157</v>
      </c>
    </row>
    <row r="48" spans="1:21" s="6" customFormat="1" ht="12">
      <c r="A48" s="496" t="s">
        <v>323</v>
      </c>
      <c r="B48" s="497">
        <v>0</v>
      </c>
      <c r="C48" s="498">
        <v>0</v>
      </c>
      <c r="D48" s="498">
        <v>0</v>
      </c>
      <c r="E48" s="498">
        <v>0</v>
      </c>
      <c r="F48" s="498">
        <v>0</v>
      </c>
      <c r="G48" s="498">
        <v>0</v>
      </c>
      <c r="H48" s="498">
        <v>0</v>
      </c>
      <c r="I48" s="498">
        <v>0</v>
      </c>
      <c r="J48" s="498">
        <v>0</v>
      </c>
      <c r="K48" s="498">
        <v>0</v>
      </c>
      <c r="L48" s="499">
        <v>0</v>
      </c>
      <c r="M48" s="499">
        <v>0</v>
      </c>
      <c r="N48" s="499">
        <v>0</v>
      </c>
      <c r="O48" s="498">
        <v>0</v>
      </c>
      <c r="P48" s="498">
        <v>0</v>
      </c>
      <c r="Q48" s="498">
        <v>0</v>
      </c>
      <c r="R48" s="498">
        <v>0</v>
      </c>
      <c r="S48" s="498">
        <v>0</v>
      </c>
      <c r="T48" s="500">
        <v>2</v>
      </c>
      <c r="U48" s="501">
        <v>2</v>
      </c>
    </row>
    <row r="49" spans="1:21" s="6" customFormat="1" ht="12">
      <c r="A49" s="496" t="s">
        <v>35</v>
      </c>
      <c r="B49" s="497">
        <v>9</v>
      </c>
      <c r="C49" s="498">
        <v>57</v>
      </c>
      <c r="D49" s="498">
        <v>14</v>
      </c>
      <c r="E49" s="498">
        <v>15</v>
      </c>
      <c r="F49" s="498">
        <v>22</v>
      </c>
      <c r="G49" s="498">
        <v>80</v>
      </c>
      <c r="H49" s="498">
        <v>88</v>
      </c>
      <c r="I49" s="498">
        <v>283</v>
      </c>
      <c r="J49" s="498">
        <v>315</v>
      </c>
      <c r="K49" s="498">
        <v>346</v>
      </c>
      <c r="L49" s="499">
        <v>126</v>
      </c>
      <c r="M49" s="499">
        <v>296</v>
      </c>
      <c r="N49" s="499">
        <v>201</v>
      </c>
      <c r="O49" s="498">
        <v>105</v>
      </c>
      <c r="P49" s="498">
        <v>37</v>
      </c>
      <c r="Q49" s="498">
        <v>47</v>
      </c>
      <c r="R49" s="498">
        <v>80</v>
      </c>
      <c r="S49" s="498">
        <v>49</v>
      </c>
      <c r="T49" s="500">
        <v>15</v>
      </c>
      <c r="U49" s="501">
        <v>2185</v>
      </c>
    </row>
    <row r="50" spans="1:21" s="6" customFormat="1" ht="12">
      <c r="A50" s="496" t="s">
        <v>30</v>
      </c>
      <c r="B50" s="497">
        <v>15</v>
      </c>
      <c r="C50" s="498">
        <v>25</v>
      </c>
      <c r="D50" s="498">
        <v>1</v>
      </c>
      <c r="E50" s="498">
        <v>8</v>
      </c>
      <c r="F50" s="498">
        <v>2</v>
      </c>
      <c r="G50" s="498">
        <v>6</v>
      </c>
      <c r="H50" s="498">
        <v>8</v>
      </c>
      <c r="I50" s="498">
        <v>7</v>
      </c>
      <c r="J50" s="498">
        <v>11</v>
      </c>
      <c r="K50" s="498">
        <v>63</v>
      </c>
      <c r="L50" s="499">
        <v>67</v>
      </c>
      <c r="M50" s="499">
        <v>13</v>
      </c>
      <c r="N50" s="499">
        <v>8</v>
      </c>
      <c r="O50" s="498">
        <v>7</v>
      </c>
      <c r="P50" s="498">
        <v>9</v>
      </c>
      <c r="Q50" s="498">
        <v>2</v>
      </c>
      <c r="R50" s="498">
        <v>1</v>
      </c>
      <c r="S50" s="498">
        <v>6</v>
      </c>
      <c r="T50" s="500">
        <v>3</v>
      </c>
      <c r="U50" s="501">
        <v>262</v>
      </c>
    </row>
    <row r="51" spans="1:21" s="6" customFormat="1" ht="12">
      <c r="A51" s="496" t="s">
        <v>198</v>
      </c>
      <c r="B51" s="497">
        <v>0</v>
      </c>
      <c r="C51" s="498">
        <v>0</v>
      </c>
      <c r="D51" s="498">
        <v>0</v>
      </c>
      <c r="E51" s="498">
        <v>0</v>
      </c>
      <c r="F51" s="498">
        <v>0</v>
      </c>
      <c r="G51" s="498">
        <v>0</v>
      </c>
      <c r="H51" s="498">
        <v>0</v>
      </c>
      <c r="I51" s="498">
        <v>0</v>
      </c>
      <c r="J51" s="498">
        <v>1</v>
      </c>
      <c r="K51" s="498">
        <v>2</v>
      </c>
      <c r="L51" s="499">
        <v>0</v>
      </c>
      <c r="M51" s="499">
        <v>2</v>
      </c>
      <c r="N51" s="499">
        <v>2</v>
      </c>
      <c r="O51" s="498">
        <v>1</v>
      </c>
      <c r="P51" s="498">
        <v>0</v>
      </c>
      <c r="Q51" s="498">
        <v>1</v>
      </c>
      <c r="R51" s="498">
        <v>5</v>
      </c>
      <c r="S51" s="498">
        <v>3</v>
      </c>
      <c r="T51" s="500">
        <v>0</v>
      </c>
      <c r="U51" s="501">
        <v>17</v>
      </c>
    </row>
    <row r="52" spans="1:21" s="6" customFormat="1" ht="12">
      <c r="A52" s="496" t="s">
        <v>307</v>
      </c>
      <c r="B52" s="497">
        <v>0</v>
      </c>
      <c r="C52" s="498">
        <v>0</v>
      </c>
      <c r="D52" s="498">
        <v>0</v>
      </c>
      <c r="E52" s="498">
        <v>0</v>
      </c>
      <c r="F52" s="498">
        <v>0</v>
      </c>
      <c r="G52" s="498">
        <v>0</v>
      </c>
      <c r="H52" s="498">
        <v>0</v>
      </c>
      <c r="I52" s="498">
        <v>0</v>
      </c>
      <c r="J52" s="498">
        <v>0</v>
      </c>
      <c r="K52" s="498">
        <v>0</v>
      </c>
      <c r="L52" s="499">
        <v>1</v>
      </c>
      <c r="M52" s="499">
        <v>1</v>
      </c>
      <c r="N52" s="499">
        <v>2</v>
      </c>
      <c r="O52" s="498">
        <v>1</v>
      </c>
      <c r="P52" s="498">
        <v>2</v>
      </c>
      <c r="Q52" s="498">
        <v>0</v>
      </c>
      <c r="R52" s="498">
        <v>1</v>
      </c>
      <c r="S52" s="498">
        <v>0</v>
      </c>
      <c r="T52" s="500">
        <v>0</v>
      </c>
      <c r="U52" s="501">
        <v>8</v>
      </c>
    </row>
    <row r="53" spans="1:21" s="6" customFormat="1" ht="12">
      <c r="A53" s="496" t="s">
        <v>54</v>
      </c>
      <c r="B53" s="497">
        <v>0</v>
      </c>
      <c r="C53" s="498">
        <v>0</v>
      </c>
      <c r="D53" s="498">
        <v>0</v>
      </c>
      <c r="E53" s="498">
        <v>5</v>
      </c>
      <c r="F53" s="498">
        <v>0</v>
      </c>
      <c r="G53" s="498">
        <v>6</v>
      </c>
      <c r="H53" s="498">
        <v>12</v>
      </c>
      <c r="I53" s="498">
        <v>0</v>
      </c>
      <c r="J53" s="498">
        <v>0</v>
      </c>
      <c r="K53" s="498">
        <v>4</v>
      </c>
      <c r="L53" s="499">
        <v>2</v>
      </c>
      <c r="M53" s="499">
        <v>2</v>
      </c>
      <c r="N53" s="499">
        <v>3</v>
      </c>
      <c r="O53" s="498">
        <v>1</v>
      </c>
      <c r="P53" s="498">
        <v>0</v>
      </c>
      <c r="Q53" s="498">
        <v>3</v>
      </c>
      <c r="R53" s="498">
        <v>0</v>
      </c>
      <c r="S53" s="498">
        <v>0</v>
      </c>
      <c r="T53" s="500">
        <v>0</v>
      </c>
      <c r="U53" s="501">
        <v>38</v>
      </c>
    </row>
    <row r="54" spans="1:21" s="6" customFormat="1" ht="12">
      <c r="A54" s="496" t="s">
        <v>285</v>
      </c>
      <c r="B54" s="497">
        <v>3</v>
      </c>
      <c r="C54" s="498">
        <v>1</v>
      </c>
      <c r="D54" s="498">
        <v>1</v>
      </c>
      <c r="E54" s="498">
        <v>0</v>
      </c>
      <c r="F54" s="498">
        <v>0</v>
      </c>
      <c r="G54" s="498">
        <v>1</v>
      </c>
      <c r="H54" s="498">
        <v>0</v>
      </c>
      <c r="I54" s="498">
        <v>0</v>
      </c>
      <c r="J54" s="498">
        <v>0</v>
      </c>
      <c r="K54" s="498">
        <v>0</v>
      </c>
      <c r="L54" s="499">
        <v>0</v>
      </c>
      <c r="M54" s="499">
        <v>0</v>
      </c>
      <c r="N54" s="499">
        <v>0</v>
      </c>
      <c r="O54" s="498">
        <v>0</v>
      </c>
      <c r="P54" s="498">
        <v>0</v>
      </c>
      <c r="Q54" s="498">
        <v>0</v>
      </c>
      <c r="R54" s="498">
        <v>0</v>
      </c>
      <c r="S54" s="498">
        <v>0</v>
      </c>
      <c r="T54" s="500">
        <v>0</v>
      </c>
      <c r="U54" s="501">
        <v>6</v>
      </c>
    </row>
    <row r="55" spans="1:21" s="6" customFormat="1" ht="12">
      <c r="A55" s="496" t="s">
        <v>26</v>
      </c>
      <c r="B55" s="497">
        <v>0</v>
      </c>
      <c r="C55" s="498">
        <v>1</v>
      </c>
      <c r="D55" s="498">
        <v>7</v>
      </c>
      <c r="E55" s="498">
        <v>1</v>
      </c>
      <c r="F55" s="498">
        <v>0</v>
      </c>
      <c r="G55" s="498">
        <v>4</v>
      </c>
      <c r="H55" s="498">
        <v>5</v>
      </c>
      <c r="I55" s="498">
        <v>2</v>
      </c>
      <c r="J55" s="498">
        <v>13</v>
      </c>
      <c r="K55" s="498">
        <v>23</v>
      </c>
      <c r="L55" s="499">
        <v>102</v>
      </c>
      <c r="M55" s="499">
        <v>133</v>
      </c>
      <c r="N55" s="499">
        <v>66</v>
      </c>
      <c r="O55" s="498">
        <v>47</v>
      </c>
      <c r="P55" s="498">
        <v>45</v>
      </c>
      <c r="Q55" s="498">
        <v>33</v>
      </c>
      <c r="R55" s="498">
        <v>236</v>
      </c>
      <c r="S55" s="498">
        <v>30</v>
      </c>
      <c r="T55" s="500">
        <v>51</v>
      </c>
      <c r="U55" s="501">
        <v>799</v>
      </c>
    </row>
    <row r="56" spans="1:21" s="6" customFormat="1" ht="12">
      <c r="A56" s="496" t="s">
        <v>324</v>
      </c>
      <c r="B56" s="497">
        <v>0</v>
      </c>
      <c r="C56" s="498">
        <v>0</v>
      </c>
      <c r="D56" s="498">
        <v>0</v>
      </c>
      <c r="E56" s="498">
        <v>0</v>
      </c>
      <c r="F56" s="498">
        <v>0</v>
      </c>
      <c r="G56" s="498">
        <v>0</v>
      </c>
      <c r="H56" s="498">
        <v>0</v>
      </c>
      <c r="I56" s="498">
        <v>0</v>
      </c>
      <c r="J56" s="498">
        <v>0</v>
      </c>
      <c r="K56" s="498">
        <v>0</v>
      </c>
      <c r="L56" s="499">
        <v>0</v>
      </c>
      <c r="M56" s="499">
        <v>0</v>
      </c>
      <c r="N56" s="499">
        <v>0</v>
      </c>
      <c r="O56" s="498">
        <v>0</v>
      </c>
      <c r="P56" s="498">
        <v>0</v>
      </c>
      <c r="Q56" s="498">
        <v>0</v>
      </c>
      <c r="R56" s="498">
        <v>0</v>
      </c>
      <c r="S56" s="498">
        <v>0</v>
      </c>
      <c r="T56" s="500">
        <v>5</v>
      </c>
      <c r="U56" s="501">
        <v>5</v>
      </c>
    </row>
    <row r="57" spans="1:21" s="6" customFormat="1" ht="12">
      <c r="A57" s="496" t="s">
        <v>66</v>
      </c>
      <c r="B57" s="497">
        <v>0</v>
      </c>
      <c r="C57" s="498">
        <v>0</v>
      </c>
      <c r="D57" s="498">
        <v>0</v>
      </c>
      <c r="E57" s="498">
        <v>0</v>
      </c>
      <c r="F57" s="498">
        <v>0</v>
      </c>
      <c r="G57" s="498">
        <v>4</v>
      </c>
      <c r="H57" s="498">
        <v>0</v>
      </c>
      <c r="I57" s="498">
        <v>0</v>
      </c>
      <c r="J57" s="498">
        <v>0</v>
      </c>
      <c r="K57" s="498">
        <v>6</v>
      </c>
      <c r="L57" s="499">
        <v>52</v>
      </c>
      <c r="M57" s="499">
        <v>50</v>
      </c>
      <c r="N57" s="499">
        <v>59</v>
      </c>
      <c r="O57" s="498">
        <v>80</v>
      </c>
      <c r="P57" s="498">
        <v>138</v>
      </c>
      <c r="Q57" s="498">
        <v>35</v>
      </c>
      <c r="R57" s="498">
        <v>85</v>
      </c>
      <c r="S57" s="498">
        <v>63</v>
      </c>
      <c r="T57" s="500">
        <v>28</v>
      </c>
      <c r="U57" s="501">
        <v>600</v>
      </c>
    </row>
    <row r="58" spans="1:21" s="6" customFormat="1" ht="12">
      <c r="A58" s="496" t="s">
        <v>308</v>
      </c>
      <c r="B58" s="497">
        <v>0</v>
      </c>
      <c r="C58" s="498">
        <v>1</v>
      </c>
      <c r="D58" s="498">
        <v>0</v>
      </c>
      <c r="E58" s="498">
        <v>0</v>
      </c>
      <c r="F58" s="498">
        <v>0</v>
      </c>
      <c r="G58" s="498">
        <v>0</v>
      </c>
      <c r="H58" s="498">
        <v>0</v>
      </c>
      <c r="I58" s="498">
        <v>0</v>
      </c>
      <c r="J58" s="498">
        <v>0</v>
      </c>
      <c r="K58" s="498">
        <v>0</v>
      </c>
      <c r="L58" s="499">
        <v>0</v>
      </c>
      <c r="M58" s="499">
        <v>0</v>
      </c>
      <c r="N58" s="499">
        <v>0</v>
      </c>
      <c r="O58" s="498">
        <v>0</v>
      </c>
      <c r="P58" s="498">
        <v>0</v>
      </c>
      <c r="Q58" s="498">
        <v>0</v>
      </c>
      <c r="R58" s="498">
        <v>0</v>
      </c>
      <c r="S58" s="498">
        <v>0</v>
      </c>
      <c r="T58" s="500">
        <v>0</v>
      </c>
      <c r="U58" s="501">
        <v>1</v>
      </c>
    </row>
    <row r="59" spans="1:21" s="6" customFormat="1" ht="12">
      <c r="A59" s="496" t="s">
        <v>27</v>
      </c>
      <c r="B59" s="497">
        <v>6</v>
      </c>
      <c r="C59" s="498">
        <v>1</v>
      </c>
      <c r="D59" s="498">
        <v>1</v>
      </c>
      <c r="E59" s="498">
        <v>0</v>
      </c>
      <c r="F59" s="498">
        <v>0</v>
      </c>
      <c r="G59" s="498">
        <v>0</v>
      </c>
      <c r="H59" s="498">
        <v>8</v>
      </c>
      <c r="I59" s="498">
        <v>0</v>
      </c>
      <c r="J59" s="498">
        <v>5</v>
      </c>
      <c r="K59" s="498">
        <v>3</v>
      </c>
      <c r="L59" s="499">
        <v>23</v>
      </c>
      <c r="M59" s="499">
        <v>18</v>
      </c>
      <c r="N59" s="499">
        <v>5</v>
      </c>
      <c r="O59" s="498">
        <v>13</v>
      </c>
      <c r="P59" s="498">
        <v>1</v>
      </c>
      <c r="Q59" s="498">
        <v>1</v>
      </c>
      <c r="R59" s="498">
        <v>4</v>
      </c>
      <c r="S59" s="498">
        <v>0</v>
      </c>
      <c r="T59" s="500">
        <v>0</v>
      </c>
      <c r="U59" s="501">
        <v>89</v>
      </c>
    </row>
    <row r="60" spans="1:21" s="6" customFormat="1" ht="12">
      <c r="A60" s="496" t="s">
        <v>49</v>
      </c>
      <c r="B60" s="497">
        <v>0</v>
      </c>
      <c r="C60" s="498">
        <v>5</v>
      </c>
      <c r="D60" s="498">
        <v>0</v>
      </c>
      <c r="E60" s="498">
        <v>0</v>
      </c>
      <c r="F60" s="498">
        <v>0</v>
      </c>
      <c r="G60" s="498">
        <v>0</v>
      </c>
      <c r="H60" s="498">
        <v>5</v>
      </c>
      <c r="I60" s="498">
        <v>1</v>
      </c>
      <c r="J60" s="498">
        <v>0</v>
      </c>
      <c r="K60" s="498">
        <v>5</v>
      </c>
      <c r="L60" s="499">
        <v>67</v>
      </c>
      <c r="M60" s="499">
        <v>134</v>
      </c>
      <c r="N60" s="499">
        <v>79</v>
      </c>
      <c r="O60" s="498">
        <v>81</v>
      </c>
      <c r="P60" s="498">
        <v>123</v>
      </c>
      <c r="Q60" s="498">
        <v>119</v>
      </c>
      <c r="R60" s="498">
        <v>95</v>
      </c>
      <c r="S60" s="498">
        <v>160</v>
      </c>
      <c r="T60" s="500">
        <v>147</v>
      </c>
      <c r="U60" s="501">
        <v>1021</v>
      </c>
    </row>
    <row r="61" spans="1:21" s="6" customFormat="1" ht="12">
      <c r="A61" s="496" t="s">
        <v>190</v>
      </c>
      <c r="B61" s="497">
        <v>2</v>
      </c>
      <c r="C61" s="498">
        <v>0</v>
      </c>
      <c r="D61" s="498">
        <v>0</v>
      </c>
      <c r="E61" s="498">
        <v>0</v>
      </c>
      <c r="F61" s="498">
        <v>0</v>
      </c>
      <c r="G61" s="498">
        <v>0</v>
      </c>
      <c r="H61" s="498">
        <v>0</v>
      </c>
      <c r="I61" s="498">
        <v>0</v>
      </c>
      <c r="J61" s="498">
        <v>0</v>
      </c>
      <c r="K61" s="498">
        <v>0</v>
      </c>
      <c r="L61" s="499">
        <v>0</v>
      </c>
      <c r="M61" s="499">
        <v>1</v>
      </c>
      <c r="N61" s="499">
        <v>0</v>
      </c>
      <c r="O61" s="498">
        <v>0</v>
      </c>
      <c r="P61" s="498">
        <v>5</v>
      </c>
      <c r="Q61" s="498">
        <v>4</v>
      </c>
      <c r="R61" s="498">
        <v>1</v>
      </c>
      <c r="S61" s="498">
        <v>3</v>
      </c>
      <c r="T61" s="500">
        <v>3</v>
      </c>
      <c r="U61" s="501">
        <v>19</v>
      </c>
    </row>
    <row r="62" spans="1:21" s="6" customFormat="1" ht="12">
      <c r="A62" s="496" t="s">
        <v>28</v>
      </c>
      <c r="B62" s="497">
        <v>0</v>
      </c>
      <c r="C62" s="498">
        <v>0</v>
      </c>
      <c r="D62" s="498">
        <v>0</v>
      </c>
      <c r="E62" s="498">
        <v>0</v>
      </c>
      <c r="F62" s="498">
        <v>0</v>
      </c>
      <c r="G62" s="498">
        <v>0</v>
      </c>
      <c r="H62" s="498">
        <v>0</v>
      </c>
      <c r="I62" s="498">
        <v>1</v>
      </c>
      <c r="J62" s="498">
        <v>4</v>
      </c>
      <c r="K62" s="498">
        <v>4</v>
      </c>
      <c r="L62" s="499">
        <v>0</v>
      </c>
      <c r="M62" s="499">
        <v>21</v>
      </c>
      <c r="N62" s="499">
        <v>4</v>
      </c>
      <c r="O62" s="498">
        <v>2</v>
      </c>
      <c r="P62" s="498">
        <v>0</v>
      </c>
      <c r="Q62" s="498">
        <v>1</v>
      </c>
      <c r="R62" s="498">
        <v>4</v>
      </c>
      <c r="S62" s="498">
        <v>0</v>
      </c>
      <c r="T62" s="500">
        <v>1</v>
      </c>
      <c r="U62" s="501">
        <v>42</v>
      </c>
    </row>
    <row r="63" spans="1:21" s="6" customFormat="1" ht="12">
      <c r="A63" s="496" t="s">
        <v>33</v>
      </c>
      <c r="B63" s="497">
        <v>5</v>
      </c>
      <c r="C63" s="498">
        <v>1</v>
      </c>
      <c r="D63" s="498">
        <v>0</v>
      </c>
      <c r="E63" s="498">
        <v>0</v>
      </c>
      <c r="F63" s="498">
        <v>0</v>
      </c>
      <c r="G63" s="498">
        <v>1</v>
      </c>
      <c r="H63" s="498">
        <v>0</v>
      </c>
      <c r="I63" s="498">
        <v>11</v>
      </c>
      <c r="J63" s="498">
        <v>76</v>
      </c>
      <c r="K63" s="498">
        <v>223</v>
      </c>
      <c r="L63" s="499">
        <v>94</v>
      </c>
      <c r="M63" s="499">
        <v>70</v>
      </c>
      <c r="N63" s="499">
        <v>19</v>
      </c>
      <c r="O63" s="498">
        <v>11</v>
      </c>
      <c r="P63" s="498">
        <v>17</v>
      </c>
      <c r="Q63" s="498">
        <v>24</v>
      </c>
      <c r="R63" s="498">
        <v>42</v>
      </c>
      <c r="S63" s="498">
        <v>22</v>
      </c>
      <c r="T63" s="500">
        <v>10</v>
      </c>
      <c r="U63" s="501">
        <v>626</v>
      </c>
    </row>
    <row r="64" spans="1:21" s="6" customFormat="1" ht="12">
      <c r="A64" s="496" t="s">
        <v>289</v>
      </c>
      <c r="B64" s="497">
        <v>0</v>
      </c>
      <c r="C64" s="498">
        <v>0</v>
      </c>
      <c r="D64" s="498">
        <v>0</v>
      </c>
      <c r="E64" s="498">
        <v>3</v>
      </c>
      <c r="F64" s="498">
        <v>4</v>
      </c>
      <c r="G64" s="498">
        <v>1</v>
      </c>
      <c r="H64" s="498">
        <v>1</v>
      </c>
      <c r="I64" s="498">
        <v>25</v>
      </c>
      <c r="J64" s="498">
        <v>48</v>
      </c>
      <c r="K64" s="498">
        <v>35</v>
      </c>
      <c r="L64" s="499">
        <v>0</v>
      </c>
      <c r="M64" s="499">
        <v>0</v>
      </c>
      <c r="N64" s="499">
        <v>0</v>
      </c>
      <c r="O64" s="498">
        <v>1</v>
      </c>
      <c r="P64" s="498">
        <v>2</v>
      </c>
      <c r="Q64" s="498">
        <v>2</v>
      </c>
      <c r="R64" s="498">
        <v>5</v>
      </c>
      <c r="S64" s="498">
        <v>0</v>
      </c>
      <c r="T64" s="500">
        <v>0</v>
      </c>
      <c r="U64" s="501">
        <v>127</v>
      </c>
    </row>
    <row r="65" spans="1:21" s="6" customFormat="1" ht="12">
      <c r="A65" s="496" t="s">
        <v>309</v>
      </c>
      <c r="B65" s="497">
        <v>0</v>
      </c>
      <c r="C65" s="498">
        <v>2</v>
      </c>
      <c r="D65" s="498">
        <v>0</v>
      </c>
      <c r="E65" s="498">
        <v>0</v>
      </c>
      <c r="F65" s="498">
        <v>0</v>
      </c>
      <c r="G65" s="498">
        <v>0</v>
      </c>
      <c r="H65" s="498">
        <v>0</v>
      </c>
      <c r="I65" s="498">
        <v>0</v>
      </c>
      <c r="J65" s="498">
        <v>0</v>
      </c>
      <c r="K65" s="498">
        <v>0</v>
      </c>
      <c r="L65" s="499">
        <v>0</v>
      </c>
      <c r="M65" s="499">
        <v>0</v>
      </c>
      <c r="N65" s="499">
        <v>0</v>
      </c>
      <c r="O65" s="498">
        <v>0</v>
      </c>
      <c r="P65" s="498">
        <v>0</v>
      </c>
      <c r="Q65" s="498">
        <v>0</v>
      </c>
      <c r="R65" s="498">
        <v>0</v>
      </c>
      <c r="S65" s="498">
        <v>0</v>
      </c>
      <c r="T65" s="500">
        <v>0</v>
      </c>
      <c r="U65" s="501">
        <v>2</v>
      </c>
    </row>
    <row r="66" spans="1:21" s="6" customFormat="1" ht="12">
      <c r="A66" s="496" t="s">
        <v>36</v>
      </c>
      <c r="B66" s="497">
        <v>0</v>
      </c>
      <c r="C66" s="498">
        <v>8</v>
      </c>
      <c r="D66" s="498">
        <v>5</v>
      </c>
      <c r="E66" s="498">
        <v>0</v>
      </c>
      <c r="F66" s="498">
        <v>16</v>
      </c>
      <c r="G66" s="498">
        <v>29</v>
      </c>
      <c r="H66" s="498">
        <v>5</v>
      </c>
      <c r="I66" s="498">
        <v>89</v>
      </c>
      <c r="J66" s="498">
        <v>368</v>
      </c>
      <c r="K66" s="498">
        <v>900</v>
      </c>
      <c r="L66" s="499">
        <v>355</v>
      </c>
      <c r="M66" s="499">
        <v>146</v>
      </c>
      <c r="N66" s="499">
        <v>32</v>
      </c>
      <c r="O66" s="498">
        <v>14</v>
      </c>
      <c r="P66" s="498">
        <v>0</v>
      </c>
      <c r="Q66" s="498">
        <v>7</v>
      </c>
      <c r="R66" s="498">
        <v>22</v>
      </c>
      <c r="S66" s="498">
        <v>38</v>
      </c>
      <c r="T66" s="500">
        <v>6</v>
      </c>
      <c r="U66" s="501">
        <v>2040</v>
      </c>
    </row>
    <row r="67" spans="1:21" s="6" customFormat="1" ht="12">
      <c r="A67" s="496" t="s">
        <v>191</v>
      </c>
      <c r="B67" s="497">
        <v>1</v>
      </c>
      <c r="C67" s="498">
        <v>12</v>
      </c>
      <c r="D67" s="498">
        <v>1</v>
      </c>
      <c r="E67" s="498">
        <v>1</v>
      </c>
      <c r="F67" s="498">
        <v>8</v>
      </c>
      <c r="G67" s="498">
        <v>6</v>
      </c>
      <c r="H67" s="498">
        <v>2</v>
      </c>
      <c r="I67" s="498">
        <v>2</v>
      </c>
      <c r="J67" s="498">
        <v>40</v>
      </c>
      <c r="K67" s="498">
        <v>102</v>
      </c>
      <c r="L67" s="499">
        <v>21</v>
      </c>
      <c r="M67" s="499">
        <v>25</v>
      </c>
      <c r="N67" s="499">
        <v>13</v>
      </c>
      <c r="O67" s="498">
        <v>6</v>
      </c>
      <c r="P67" s="498">
        <v>5</v>
      </c>
      <c r="Q67" s="498">
        <v>22</v>
      </c>
      <c r="R67" s="498">
        <v>19</v>
      </c>
      <c r="S67" s="498">
        <v>31</v>
      </c>
      <c r="T67" s="500">
        <v>5</v>
      </c>
      <c r="U67" s="501">
        <v>322</v>
      </c>
    </row>
    <row r="68" spans="1:21" s="6" customFormat="1" ht="12">
      <c r="A68" s="496" t="s">
        <v>56</v>
      </c>
      <c r="B68" s="497">
        <v>0</v>
      </c>
      <c r="C68" s="498">
        <v>0</v>
      </c>
      <c r="D68" s="498">
        <v>3</v>
      </c>
      <c r="E68" s="498">
        <v>0</v>
      </c>
      <c r="F68" s="498">
        <v>0</v>
      </c>
      <c r="G68" s="498">
        <v>1</v>
      </c>
      <c r="H68" s="498">
        <v>1</v>
      </c>
      <c r="I68" s="498">
        <v>6</v>
      </c>
      <c r="J68" s="498">
        <v>7</v>
      </c>
      <c r="K68" s="498">
        <v>2</v>
      </c>
      <c r="L68" s="499">
        <v>3</v>
      </c>
      <c r="M68" s="499">
        <v>6</v>
      </c>
      <c r="N68" s="499">
        <v>2</v>
      </c>
      <c r="O68" s="498">
        <v>2</v>
      </c>
      <c r="P68" s="498">
        <v>0</v>
      </c>
      <c r="Q68" s="498">
        <v>1</v>
      </c>
      <c r="R68" s="498">
        <v>0</v>
      </c>
      <c r="S68" s="498">
        <v>0</v>
      </c>
      <c r="T68" s="500">
        <v>0</v>
      </c>
      <c r="U68" s="501">
        <v>34</v>
      </c>
    </row>
    <row r="69" spans="1:21" s="6" customFormat="1" ht="12">
      <c r="A69" s="496" t="s">
        <v>85</v>
      </c>
      <c r="B69" s="497">
        <v>0</v>
      </c>
      <c r="C69" s="498">
        <v>0</v>
      </c>
      <c r="D69" s="498">
        <v>0</v>
      </c>
      <c r="E69" s="498">
        <v>0</v>
      </c>
      <c r="F69" s="498">
        <v>0</v>
      </c>
      <c r="G69" s="498">
        <v>0</v>
      </c>
      <c r="H69" s="498">
        <v>0</v>
      </c>
      <c r="I69" s="498">
        <v>0</v>
      </c>
      <c r="J69" s="498">
        <v>0</v>
      </c>
      <c r="K69" s="498">
        <v>0</v>
      </c>
      <c r="L69" s="499">
        <v>0</v>
      </c>
      <c r="M69" s="499">
        <v>0</v>
      </c>
      <c r="N69" s="499">
        <v>6</v>
      </c>
      <c r="O69" s="498">
        <v>3</v>
      </c>
      <c r="P69" s="498">
        <v>1</v>
      </c>
      <c r="Q69" s="498">
        <v>0</v>
      </c>
      <c r="R69" s="498">
        <v>3</v>
      </c>
      <c r="S69" s="498">
        <v>3</v>
      </c>
      <c r="T69" s="500">
        <v>0</v>
      </c>
      <c r="U69" s="501">
        <v>16</v>
      </c>
    </row>
    <row r="70" spans="1:21" s="6" customFormat="1" ht="12">
      <c r="A70" s="496" t="s">
        <v>58</v>
      </c>
      <c r="B70" s="497">
        <v>16</v>
      </c>
      <c r="C70" s="498">
        <v>27</v>
      </c>
      <c r="D70" s="498">
        <v>22</v>
      </c>
      <c r="E70" s="498">
        <v>1</v>
      </c>
      <c r="F70" s="498">
        <v>8</v>
      </c>
      <c r="G70" s="498">
        <v>3</v>
      </c>
      <c r="H70" s="498">
        <v>15</v>
      </c>
      <c r="I70" s="498">
        <v>1</v>
      </c>
      <c r="J70" s="498">
        <v>11</v>
      </c>
      <c r="K70" s="498">
        <v>109</v>
      </c>
      <c r="L70" s="499">
        <v>90</v>
      </c>
      <c r="M70" s="499">
        <v>58</v>
      </c>
      <c r="N70" s="499">
        <v>31</v>
      </c>
      <c r="O70" s="498">
        <v>12</v>
      </c>
      <c r="P70" s="498">
        <v>31</v>
      </c>
      <c r="Q70" s="498">
        <v>33</v>
      </c>
      <c r="R70" s="498">
        <v>65</v>
      </c>
      <c r="S70" s="498">
        <v>213</v>
      </c>
      <c r="T70" s="500">
        <v>247</v>
      </c>
      <c r="U70" s="501">
        <v>993</v>
      </c>
    </row>
    <row r="71" spans="1:21" s="6" customFormat="1" ht="12">
      <c r="A71" s="496" t="s">
        <v>55</v>
      </c>
      <c r="B71" s="497">
        <v>0</v>
      </c>
      <c r="C71" s="498">
        <v>0</v>
      </c>
      <c r="D71" s="498">
        <v>0</v>
      </c>
      <c r="E71" s="498">
        <v>0</v>
      </c>
      <c r="F71" s="498">
        <v>0</v>
      </c>
      <c r="G71" s="498">
        <v>0</v>
      </c>
      <c r="H71" s="498">
        <v>0</v>
      </c>
      <c r="I71" s="498">
        <v>1</v>
      </c>
      <c r="J71" s="498">
        <v>0</v>
      </c>
      <c r="K71" s="498">
        <v>1</v>
      </c>
      <c r="L71" s="499">
        <v>6</v>
      </c>
      <c r="M71" s="499">
        <v>4</v>
      </c>
      <c r="N71" s="499">
        <v>1</v>
      </c>
      <c r="O71" s="498">
        <v>1</v>
      </c>
      <c r="P71" s="498">
        <v>6</v>
      </c>
      <c r="Q71" s="498">
        <v>0</v>
      </c>
      <c r="R71" s="498">
        <v>2</v>
      </c>
      <c r="S71" s="498">
        <v>1</v>
      </c>
      <c r="T71" s="500">
        <v>0</v>
      </c>
      <c r="U71" s="501">
        <v>23</v>
      </c>
    </row>
    <row r="72" spans="1:21" s="8" customFormat="1" ht="12">
      <c r="A72" s="496" t="s">
        <v>65</v>
      </c>
      <c r="B72" s="497">
        <v>0</v>
      </c>
      <c r="C72" s="498">
        <v>0</v>
      </c>
      <c r="D72" s="498">
        <v>1</v>
      </c>
      <c r="E72" s="498">
        <v>3</v>
      </c>
      <c r="F72" s="498">
        <v>0</v>
      </c>
      <c r="G72" s="498">
        <v>0</v>
      </c>
      <c r="H72" s="498">
        <v>1</v>
      </c>
      <c r="I72" s="498">
        <v>0</v>
      </c>
      <c r="J72" s="498">
        <v>1</v>
      </c>
      <c r="K72" s="498">
        <v>9</v>
      </c>
      <c r="L72" s="499">
        <v>7</v>
      </c>
      <c r="M72" s="499">
        <v>34</v>
      </c>
      <c r="N72" s="499">
        <v>84</v>
      </c>
      <c r="O72" s="498">
        <v>73</v>
      </c>
      <c r="P72" s="498">
        <v>30</v>
      </c>
      <c r="Q72" s="498">
        <v>29</v>
      </c>
      <c r="R72" s="498">
        <v>26</v>
      </c>
      <c r="S72" s="498">
        <v>25</v>
      </c>
      <c r="T72" s="500">
        <v>14</v>
      </c>
      <c r="U72" s="501">
        <v>337</v>
      </c>
    </row>
    <row r="73" spans="1:21" s="28" customFormat="1" ht="12">
      <c r="A73" s="496" t="s">
        <v>31</v>
      </c>
      <c r="B73" s="497">
        <v>8</v>
      </c>
      <c r="C73" s="498">
        <v>56</v>
      </c>
      <c r="D73" s="498">
        <v>133</v>
      </c>
      <c r="E73" s="498">
        <v>23</v>
      </c>
      <c r="F73" s="498">
        <v>0</v>
      </c>
      <c r="G73" s="498">
        <v>9</v>
      </c>
      <c r="H73" s="498">
        <v>7</v>
      </c>
      <c r="I73" s="498">
        <v>23</v>
      </c>
      <c r="J73" s="498">
        <v>6</v>
      </c>
      <c r="K73" s="498">
        <v>34</v>
      </c>
      <c r="L73" s="499">
        <v>586</v>
      </c>
      <c r="M73" s="499">
        <v>1525</v>
      </c>
      <c r="N73" s="499">
        <v>891</v>
      </c>
      <c r="O73" s="498">
        <v>566</v>
      </c>
      <c r="P73" s="498">
        <v>386</v>
      </c>
      <c r="Q73" s="498">
        <v>208</v>
      </c>
      <c r="R73" s="498">
        <v>124</v>
      </c>
      <c r="S73" s="498">
        <v>100</v>
      </c>
      <c r="T73" s="500">
        <v>83</v>
      </c>
      <c r="U73" s="501">
        <v>4768</v>
      </c>
    </row>
    <row r="74" spans="1:21" s="6" customFormat="1" ht="12">
      <c r="A74" s="525" t="s">
        <v>39</v>
      </c>
      <c r="B74" s="526">
        <v>75</v>
      </c>
      <c r="C74" s="522">
        <v>276</v>
      </c>
      <c r="D74" s="522">
        <v>397</v>
      </c>
      <c r="E74" s="522">
        <v>859</v>
      </c>
      <c r="F74" s="522">
        <v>324</v>
      </c>
      <c r="G74" s="522">
        <v>333</v>
      </c>
      <c r="H74" s="522">
        <v>359</v>
      </c>
      <c r="I74" s="522">
        <v>784</v>
      </c>
      <c r="J74" s="522">
        <v>2697</v>
      </c>
      <c r="K74" s="522">
        <v>5473</v>
      </c>
      <c r="L74" s="523">
        <v>4043</v>
      </c>
      <c r="M74" s="523">
        <v>6936</v>
      </c>
      <c r="N74" s="523">
        <v>3596</v>
      </c>
      <c r="O74" s="522">
        <v>2485</v>
      </c>
      <c r="P74" s="522">
        <v>1513</v>
      </c>
      <c r="Q74" s="522">
        <v>1318</v>
      </c>
      <c r="R74" s="522">
        <v>1108</v>
      </c>
      <c r="S74" s="522">
        <v>932</v>
      </c>
      <c r="T74" s="527">
        <v>719</v>
      </c>
      <c r="U74" s="524">
        <v>34227</v>
      </c>
    </row>
    <row r="75" spans="1:21" s="6" customFormat="1" ht="12">
      <c r="A75" s="496" t="s">
        <v>310</v>
      </c>
      <c r="B75" s="497">
        <v>0</v>
      </c>
      <c r="C75" s="498">
        <v>0</v>
      </c>
      <c r="D75" s="498">
        <v>0</v>
      </c>
      <c r="E75" s="498">
        <v>0</v>
      </c>
      <c r="F75" s="498">
        <v>0</v>
      </c>
      <c r="G75" s="498">
        <v>0</v>
      </c>
      <c r="H75" s="498">
        <v>0</v>
      </c>
      <c r="I75" s="498">
        <v>0</v>
      </c>
      <c r="J75" s="498">
        <v>0</v>
      </c>
      <c r="K75" s="498">
        <v>0</v>
      </c>
      <c r="L75" s="499">
        <v>0</v>
      </c>
      <c r="M75" s="499">
        <v>0</v>
      </c>
      <c r="N75" s="499">
        <v>1</v>
      </c>
      <c r="O75" s="498">
        <v>1</v>
      </c>
      <c r="P75" s="498">
        <v>0</v>
      </c>
      <c r="Q75" s="498">
        <v>0</v>
      </c>
      <c r="R75" s="498">
        <v>0</v>
      </c>
      <c r="S75" s="498">
        <v>0</v>
      </c>
      <c r="T75" s="500">
        <v>0</v>
      </c>
      <c r="U75" s="501">
        <v>2</v>
      </c>
    </row>
    <row r="76" spans="1:21" s="6" customFormat="1" ht="12">
      <c r="A76" s="496" t="s">
        <v>311</v>
      </c>
      <c r="B76" s="497">
        <v>0</v>
      </c>
      <c r="C76" s="498">
        <v>0</v>
      </c>
      <c r="D76" s="498">
        <v>0</v>
      </c>
      <c r="E76" s="498">
        <v>0</v>
      </c>
      <c r="F76" s="498">
        <v>0</v>
      </c>
      <c r="G76" s="498">
        <v>0</v>
      </c>
      <c r="H76" s="498">
        <v>0</v>
      </c>
      <c r="I76" s="498">
        <v>0</v>
      </c>
      <c r="J76" s="498">
        <v>0</v>
      </c>
      <c r="K76" s="498">
        <v>0</v>
      </c>
      <c r="L76" s="499">
        <v>0</v>
      </c>
      <c r="M76" s="499">
        <v>1</v>
      </c>
      <c r="N76" s="499">
        <v>0</v>
      </c>
      <c r="O76" s="498">
        <v>1</v>
      </c>
      <c r="P76" s="498">
        <v>0</v>
      </c>
      <c r="Q76" s="498">
        <v>0</v>
      </c>
      <c r="R76" s="498">
        <v>0</v>
      </c>
      <c r="S76" s="498">
        <v>0</v>
      </c>
      <c r="T76" s="500">
        <v>0</v>
      </c>
      <c r="U76" s="501">
        <v>2</v>
      </c>
    </row>
    <row r="77" spans="1:21" s="6" customFormat="1" ht="12">
      <c r="A77" s="496" t="s">
        <v>312</v>
      </c>
      <c r="B77" s="497">
        <v>0</v>
      </c>
      <c r="C77" s="498">
        <v>0</v>
      </c>
      <c r="D77" s="498">
        <v>0</v>
      </c>
      <c r="E77" s="498">
        <v>0</v>
      </c>
      <c r="F77" s="498">
        <v>0</v>
      </c>
      <c r="G77" s="498">
        <v>0</v>
      </c>
      <c r="H77" s="498">
        <v>0</v>
      </c>
      <c r="I77" s="498">
        <v>0</v>
      </c>
      <c r="J77" s="498">
        <v>0</v>
      </c>
      <c r="K77" s="498">
        <v>0</v>
      </c>
      <c r="L77" s="499">
        <v>0</v>
      </c>
      <c r="M77" s="499">
        <v>0</v>
      </c>
      <c r="N77" s="499">
        <v>0</v>
      </c>
      <c r="O77" s="498">
        <v>1</v>
      </c>
      <c r="P77" s="498">
        <v>0</v>
      </c>
      <c r="Q77" s="498">
        <v>0</v>
      </c>
      <c r="R77" s="498">
        <v>0</v>
      </c>
      <c r="S77" s="498">
        <v>0</v>
      </c>
      <c r="T77" s="500">
        <v>0</v>
      </c>
      <c r="U77" s="501">
        <v>1</v>
      </c>
    </row>
    <row r="78" spans="1:21" s="6" customFormat="1" ht="12">
      <c r="A78" s="496" t="s">
        <v>313</v>
      </c>
      <c r="B78" s="497">
        <v>0</v>
      </c>
      <c r="C78" s="498">
        <v>0</v>
      </c>
      <c r="D78" s="498">
        <v>0</v>
      </c>
      <c r="E78" s="498">
        <v>0</v>
      </c>
      <c r="F78" s="498">
        <v>0</v>
      </c>
      <c r="G78" s="498">
        <v>0</v>
      </c>
      <c r="H78" s="498">
        <v>0</v>
      </c>
      <c r="I78" s="498">
        <v>0</v>
      </c>
      <c r="J78" s="498">
        <v>0</v>
      </c>
      <c r="K78" s="498">
        <v>0</v>
      </c>
      <c r="L78" s="499">
        <v>0</v>
      </c>
      <c r="M78" s="499">
        <v>0</v>
      </c>
      <c r="N78" s="499">
        <v>0</v>
      </c>
      <c r="O78" s="498">
        <v>1</v>
      </c>
      <c r="P78" s="498">
        <v>2</v>
      </c>
      <c r="Q78" s="498">
        <v>0</v>
      </c>
      <c r="R78" s="498">
        <v>0</v>
      </c>
      <c r="S78" s="498">
        <v>0</v>
      </c>
      <c r="T78" s="500">
        <v>0</v>
      </c>
      <c r="U78" s="501">
        <v>3</v>
      </c>
    </row>
    <row r="79" spans="1:21" s="6" customFormat="1" ht="12">
      <c r="A79" s="496" t="s">
        <v>71</v>
      </c>
      <c r="B79" s="497">
        <v>0</v>
      </c>
      <c r="C79" s="498">
        <v>2</v>
      </c>
      <c r="D79" s="498">
        <v>0</v>
      </c>
      <c r="E79" s="498">
        <v>0</v>
      </c>
      <c r="F79" s="498">
        <v>0</v>
      </c>
      <c r="G79" s="498">
        <v>0</v>
      </c>
      <c r="H79" s="498">
        <v>0</v>
      </c>
      <c r="I79" s="498">
        <v>0</v>
      </c>
      <c r="J79" s="498">
        <v>0</v>
      </c>
      <c r="K79" s="498">
        <v>0</v>
      </c>
      <c r="L79" s="499">
        <v>0</v>
      </c>
      <c r="M79" s="499">
        <v>1</v>
      </c>
      <c r="N79" s="499">
        <v>0</v>
      </c>
      <c r="O79" s="498">
        <v>1</v>
      </c>
      <c r="P79" s="498">
        <v>0</v>
      </c>
      <c r="Q79" s="498">
        <v>2</v>
      </c>
      <c r="R79" s="498">
        <v>0</v>
      </c>
      <c r="S79" s="498">
        <v>0</v>
      </c>
      <c r="T79" s="500">
        <v>0</v>
      </c>
      <c r="U79" s="501">
        <v>6</v>
      </c>
    </row>
    <row r="80" spans="1:21" s="6" customFormat="1" ht="12">
      <c r="A80" s="496" t="s">
        <v>61</v>
      </c>
      <c r="B80" s="497">
        <v>14</v>
      </c>
      <c r="C80" s="498">
        <v>12</v>
      </c>
      <c r="D80" s="498">
        <v>4</v>
      </c>
      <c r="E80" s="498">
        <v>3</v>
      </c>
      <c r="F80" s="498">
        <v>6</v>
      </c>
      <c r="G80" s="498">
        <v>3</v>
      </c>
      <c r="H80" s="498">
        <v>8</v>
      </c>
      <c r="I80" s="498">
        <v>3</v>
      </c>
      <c r="J80" s="498">
        <v>2</v>
      </c>
      <c r="K80" s="498">
        <v>6</v>
      </c>
      <c r="L80" s="499">
        <v>11</v>
      </c>
      <c r="M80" s="499">
        <v>8</v>
      </c>
      <c r="N80" s="499">
        <v>5</v>
      </c>
      <c r="O80" s="498">
        <v>7</v>
      </c>
      <c r="P80" s="498">
        <v>5</v>
      </c>
      <c r="Q80" s="498">
        <v>8</v>
      </c>
      <c r="R80" s="498">
        <v>20</v>
      </c>
      <c r="S80" s="498">
        <v>94</v>
      </c>
      <c r="T80" s="500">
        <v>18</v>
      </c>
      <c r="U80" s="501">
        <v>237</v>
      </c>
    </row>
    <row r="81" spans="1:21" s="6" customFormat="1" ht="12">
      <c r="A81" s="496" t="s">
        <v>288</v>
      </c>
      <c r="B81" s="497">
        <v>0</v>
      </c>
      <c r="C81" s="498">
        <v>0</v>
      </c>
      <c r="D81" s="498">
        <v>0</v>
      </c>
      <c r="E81" s="498">
        <v>0</v>
      </c>
      <c r="F81" s="498">
        <v>0</v>
      </c>
      <c r="G81" s="498">
        <v>0</v>
      </c>
      <c r="H81" s="498">
        <v>0</v>
      </c>
      <c r="I81" s="498">
        <v>0</v>
      </c>
      <c r="J81" s="498">
        <v>0</v>
      </c>
      <c r="K81" s="498">
        <v>0</v>
      </c>
      <c r="L81" s="499">
        <v>1</v>
      </c>
      <c r="M81" s="499">
        <v>0</v>
      </c>
      <c r="N81" s="499">
        <v>0</v>
      </c>
      <c r="O81" s="498">
        <v>0</v>
      </c>
      <c r="P81" s="498">
        <v>0</v>
      </c>
      <c r="Q81" s="498">
        <v>0</v>
      </c>
      <c r="R81" s="498">
        <v>0</v>
      </c>
      <c r="S81" s="498">
        <v>0</v>
      </c>
      <c r="T81" s="500">
        <v>0</v>
      </c>
      <c r="U81" s="501">
        <v>1</v>
      </c>
    </row>
    <row r="82" spans="1:21" s="6" customFormat="1" ht="12">
      <c r="A82" s="496" t="s">
        <v>199</v>
      </c>
      <c r="B82" s="497">
        <v>0</v>
      </c>
      <c r="C82" s="498">
        <v>0</v>
      </c>
      <c r="D82" s="498">
        <v>0</v>
      </c>
      <c r="E82" s="498">
        <v>0</v>
      </c>
      <c r="F82" s="498">
        <v>0</v>
      </c>
      <c r="G82" s="498">
        <v>0</v>
      </c>
      <c r="H82" s="498">
        <v>0</v>
      </c>
      <c r="I82" s="498">
        <v>0</v>
      </c>
      <c r="J82" s="498">
        <v>0</v>
      </c>
      <c r="K82" s="498">
        <v>1</v>
      </c>
      <c r="L82" s="499">
        <v>0</v>
      </c>
      <c r="M82" s="499">
        <v>4</v>
      </c>
      <c r="N82" s="499">
        <v>1</v>
      </c>
      <c r="O82" s="498">
        <v>0</v>
      </c>
      <c r="P82" s="498">
        <v>3</v>
      </c>
      <c r="Q82" s="498">
        <v>2</v>
      </c>
      <c r="R82" s="498">
        <v>0</v>
      </c>
      <c r="S82" s="498">
        <v>1</v>
      </c>
      <c r="T82" s="500">
        <v>0</v>
      </c>
      <c r="U82" s="501">
        <v>12</v>
      </c>
    </row>
    <row r="83" spans="1:21" s="8" customFormat="1" ht="12">
      <c r="A83" s="496" t="s">
        <v>314</v>
      </c>
      <c r="B83" s="497">
        <v>0</v>
      </c>
      <c r="C83" s="498">
        <v>1</v>
      </c>
      <c r="D83" s="498">
        <v>0</v>
      </c>
      <c r="E83" s="498">
        <v>0</v>
      </c>
      <c r="F83" s="498">
        <v>0</v>
      </c>
      <c r="G83" s="498">
        <v>0</v>
      </c>
      <c r="H83" s="498">
        <v>0</v>
      </c>
      <c r="I83" s="498">
        <v>0</v>
      </c>
      <c r="J83" s="498">
        <v>0</v>
      </c>
      <c r="K83" s="498">
        <v>0</v>
      </c>
      <c r="L83" s="499">
        <v>0</v>
      </c>
      <c r="M83" s="499">
        <v>0</v>
      </c>
      <c r="N83" s="499">
        <v>2</v>
      </c>
      <c r="O83" s="498">
        <v>0</v>
      </c>
      <c r="P83" s="498">
        <v>0</v>
      </c>
      <c r="Q83" s="498">
        <v>0</v>
      </c>
      <c r="R83" s="498">
        <v>0</v>
      </c>
      <c r="S83" s="498">
        <v>0</v>
      </c>
      <c r="T83" s="500">
        <v>0</v>
      </c>
      <c r="U83" s="501">
        <v>3</v>
      </c>
    </row>
    <row r="84" spans="1:21" s="28" customFormat="1" ht="12">
      <c r="A84" s="496" t="s">
        <v>315</v>
      </c>
      <c r="B84" s="497">
        <v>0</v>
      </c>
      <c r="C84" s="498">
        <v>0</v>
      </c>
      <c r="D84" s="498">
        <v>0</v>
      </c>
      <c r="E84" s="498">
        <v>0</v>
      </c>
      <c r="F84" s="498">
        <v>0</v>
      </c>
      <c r="G84" s="498">
        <v>0</v>
      </c>
      <c r="H84" s="498">
        <v>0</v>
      </c>
      <c r="I84" s="498">
        <v>0</v>
      </c>
      <c r="J84" s="498">
        <v>0</v>
      </c>
      <c r="K84" s="498">
        <v>0</v>
      </c>
      <c r="L84" s="499">
        <v>0</v>
      </c>
      <c r="M84" s="499">
        <v>0</v>
      </c>
      <c r="N84" s="499">
        <v>0</v>
      </c>
      <c r="O84" s="498">
        <v>1</v>
      </c>
      <c r="P84" s="498">
        <v>0</v>
      </c>
      <c r="Q84" s="498">
        <v>0</v>
      </c>
      <c r="R84" s="498">
        <v>0</v>
      </c>
      <c r="S84" s="498">
        <v>0</v>
      </c>
      <c r="T84" s="500">
        <v>0</v>
      </c>
      <c r="U84" s="501">
        <v>1</v>
      </c>
    </row>
    <row r="85" spans="1:21" s="6" customFormat="1" ht="12">
      <c r="A85" s="525" t="s">
        <v>67</v>
      </c>
      <c r="B85" s="526">
        <v>14</v>
      </c>
      <c r="C85" s="522">
        <v>15</v>
      </c>
      <c r="D85" s="522">
        <v>4</v>
      </c>
      <c r="E85" s="522">
        <v>3</v>
      </c>
      <c r="F85" s="522">
        <v>6</v>
      </c>
      <c r="G85" s="522">
        <v>3</v>
      </c>
      <c r="H85" s="522">
        <v>8</v>
      </c>
      <c r="I85" s="522">
        <v>3</v>
      </c>
      <c r="J85" s="522">
        <v>2</v>
      </c>
      <c r="K85" s="522">
        <v>7</v>
      </c>
      <c r="L85" s="523">
        <v>12</v>
      </c>
      <c r="M85" s="523">
        <v>14</v>
      </c>
      <c r="N85" s="523">
        <v>9</v>
      </c>
      <c r="O85" s="522">
        <v>13</v>
      </c>
      <c r="P85" s="522">
        <v>10</v>
      </c>
      <c r="Q85" s="522">
        <v>12</v>
      </c>
      <c r="R85" s="522">
        <v>20</v>
      </c>
      <c r="S85" s="522">
        <v>95</v>
      </c>
      <c r="T85" s="527">
        <v>18</v>
      </c>
      <c r="U85" s="524">
        <v>268</v>
      </c>
    </row>
    <row r="86" spans="1:21" s="6" customFormat="1" ht="12">
      <c r="A86" s="496" t="s">
        <v>14</v>
      </c>
      <c r="B86" s="497">
        <v>0</v>
      </c>
      <c r="C86" s="498">
        <v>0</v>
      </c>
      <c r="D86" s="498">
        <v>0</v>
      </c>
      <c r="E86" s="498">
        <v>3</v>
      </c>
      <c r="F86" s="498">
        <v>10</v>
      </c>
      <c r="G86" s="498">
        <v>3</v>
      </c>
      <c r="H86" s="498">
        <v>11</v>
      </c>
      <c r="I86" s="498">
        <v>66</v>
      </c>
      <c r="J86" s="498">
        <v>90</v>
      </c>
      <c r="K86" s="498">
        <v>105</v>
      </c>
      <c r="L86" s="499">
        <v>112</v>
      </c>
      <c r="M86" s="499">
        <v>127</v>
      </c>
      <c r="N86" s="499">
        <v>73</v>
      </c>
      <c r="O86" s="498">
        <v>67</v>
      </c>
      <c r="P86" s="498">
        <v>44</v>
      </c>
      <c r="Q86" s="498">
        <v>53</v>
      </c>
      <c r="R86" s="498">
        <v>57</v>
      </c>
      <c r="S86" s="498">
        <v>13</v>
      </c>
      <c r="T86" s="500">
        <v>15</v>
      </c>
      <c r="U86" s="501">
        <v>849</v>
      </c>
    </row>
    <row r="87" spans="1:21" s="6" customFormat="1" ht="12">
      <c r="A87" s="496" t="s">
        <v>15</v>
      </c>
      <c r="B87" s="497">
        <v>98</v>
      </c>
      <c r="C87" s="498">
        <v>91</v>
      </c>
      <c r="D87" s="498">
        <v>0</v>
      </c>
      <c r="E87" s="498">
        <v>16</v>
      </c>
      <c r="F87" s="498">
        <v>22</v>
      </c>
      <c r="G87" s="498">
        <v>31</v>
      </c>
      <c r="H87" s="498">
        <v>7</v>
      </c>
      <c r="I87" s="498">
        <v>2</v>
      </c>
      <c r="J87" s="498">
        <v>3</v>
      </c>
      <c r="K87" s="498">
        <v>4</v>
      </c>
      <c r="L87" s="499">
        <v>11</v>
      </c>
      <c r="M87" s="499">
        <v>6</v>
      </c>
      <c r="N87" s="499">
        <v>1</v>
      </c>
      <c r="O87" s="498">
        <v>0</v>
      </c>
      <c r="P87" s="498">
        <v>1</v>
      </c>
      <c r="Q87" s="498">
        <v>2</v>
      </c>
      <c r="R87" s="498">
        <v>2</v>
      </c>
      <c r="S87" s="498">
        <v>3</v>
      </c>
      <c r="T87" s="500">
        <v>1</v>
      </c>
      <c r="U87" s="501">
        <v>301</v>
      </c>
    </row>
    <row r="88" spans="1:21" s="6" customFormat="1" ht="12">
      <c r="A88" s="496" t="s">
        <v>205</v>
      </c>
      <c r="B88" s="497">
        <v>0</v>
      </c>
      <c r="C88" s="498">
        <v>0</v>
      </c>
      <c r="D88" s="498">
        <v>0</v>
      </c>
      <c r="E88" s="498">
        <v>0</v>
      </c>
      <c r="F88" s="498">
        <v>0</v>
      </c>
      <c r="G88" s="498">
        <v>0</v>
      </c>
      <c r="H88" s="498">
        <v>0</v>
      </c>
      <c r="I88" s="498">
        <v>0</v>
      </c>
      <c r="J88" s="498">
        <v>0</v>
      </c>
      <c r="K88" s="498">
        <v>0</v>
      </c>
      <c r="L88" s="499">
        <v>0</v>
      </c>
      <c r="M88" s="499">
        <v>0</v>
      </c>
      <c r="N88" s="499">
        <v>0</v>
      </c>
      <c r="O88" s="498">
        <v>1</v>
      </c>
      <c r="P88" s="498">
        <v>1</v>
      </c>
      <c r="Q88" s="498">
        <v>0</v>
      </c>
      <c r="R88" s="498">
        <v>0</v>
      </c>
      <c r="S88" s="498">
        <v>0</v>
      </c>
      <c r="T88" s="500">
        <v>1</v>
      </c>
      <c r="U88" s="501">
        <v>3</v>
      </c>
    </row>
    <row r="89" spans="1:21" s="6" customFormat="1" ht="12">
      <c r="A89" s="496" t="s">
        <v>192</v>
      </c>
      <c r="B89" s="497">
        <v>0</v>
      </c>
      <c r="C89" s="498">
        <v>0</v>
      </c>
      <c r="D89" s="498">
        <v>0</v>
      </c>
      <c r="E89" s="498">
        <v>0</v>
      </c>
      <c r="F89" s="498">
        <v>0</v>
      </c>
      <c r="G89" s="498">
        <v>0</v>
      </c>
      <c r="H89" s="498">
        <v>0</v>
      </c>
      <c r="I89" s="498">
        <v>0</v>
      </c>
      <c r="J89" s="498">
        <v>0</v>
      </c>
      <c r="K89" s="498">
        <v>0</v>
      </c>
      <c r="L89" s="499">
        <v>1</v>
      </c>
      <c r="M89" s="499">
        <v>4</v>
      </c>
      <c r="N89" s="499">
        <v>7</v>
      </c>
      <c r="O89" s="498">
        <v>0</v>
      </c>
      <c r="P89" s="498">
        <v>1</v>
      </c>
      <c r="Q89" s="498">
        <v>3</v>
      </c>
      <c r="R89" s="498">
        <v>0</v>
      </c>
      <c r="S89" s="498">
        <v>2</v>
      </c>
      <c r="T89" s="500">
        <v>0</v>
      </c>
      <c r="U89" s="501">
        <v>18</v>
      </c>
    </row>
    <row r="90" spans="1:21" s="6" customFormat="1" ht="12">
      <c r="A90" s="496" t="s">
        <v>281</v>
      </c>
      <c r="B90" s="497">
        <v>0</v>
      </c>
      <c r="C90" s="498">
        <v>0</v>
      </c>
      <c r="D90" s="498">
        <v>0</v>
      </c>
      <c r="E90" s="498">
        <v>0</v>
      </c>
      <c r="F90" s="498">
        <v>1</v>
      </c>
      <c r="G90" s="498">
        <v>0</v>
      </c>
      <c r="H90" s="498">
        <v>2</v>
      </c>
      <c r="I90" s="498">
        <v>0</v>
      </c>
      <c r="J90" s="498">
        <v>1</v>
      </c>
      <c r="K90" s="498">
        <v>1</v>
      </c>
      <c r="L90" s="499">
        <v>0</v>
      </c>
      <c r="M90" s="499">
        <v>0</v>
      </c>
      <c r="N90" s="499">
        <v>0</v>
      </c>
      <c r="O90" s="498">
        <v>0</v>
      </c>
      <c r="P90" s="498">
        <v>0</v>
      </c>
      <c r="Q90" s="498">
        <v>0</v>
      </c>
      <c r="R90" s="498">
        <v>0</v>
      </c>
      <c r="S90" s="498">
        <v>0</v>
      </c>
      <c r="T90" s="500">
        <v>0</v>
      </c>
      <c r="U90" s="501">
        <v>5</v>
      </c>
    </row>
    <row r="91" spans="1:21" s="6" customFormat="1" ht="12">
      <c r="A91" s="496" t="s">
        <v>282</v>
      </c>
      <c r="B91" s="497">
        <v>0</v>
      </c>
      <c r="C91" s="498">
        <v>0</v>
      </c>
      <c r="D91" s="498">
        <v>0</v>
      </c>
      <c r="E91" s="498">
        <v>1</v>
      </c>
      <c r="F91" s="498">
        <v>0</v>
      </c>
      <c r="G91" s="498">
        <v>0</v>
      </c>
      <c r="H91" s="498">
        <v>0</v>
      </c>
      <c r="I91" s="498">
        <v>1</v>
      </c>
      <c r="J91" s="498">
        <v>0</v>
      </c>
      <c r="K91" s="498">
        <v>0</v>
      </c>
      <c r="L91" s="499">
        <v>0</v>
      </c>
      <c r="M91" s="499">
        <v>1</v>
      </c>
      <c r="N91" s="499">
        <v>0</v>
      </c>
      <c r="O91" s="498">
        <v>0</v>
      </c>
      <c r="P91" s="498">
        <v>0</v>
      </c>
      <c r="Q91" s="498">
        <v>0</v>
      </c>
      <c r="R91" s="498">
        <v>0</v>
      </c>
      <c r="S91" s="498">
        <v>0</v>
      </c>
      <c r="T91" s="500">
        <v>0</v>
      </c>
      <c r="U91" s="501">
        <v>3</v>
      </c>
    </row>
    <row r="92" spans="1:21" s="6" customFormat="1" ht="12">
      <c r="A92" s="496" t="s">
        <v>283</v>
      </c>
      <c r="B92" s="497">
        <v>0</v>
      </c>
      <c r="C92" s="498">
        <v>0</v>
      </c>
      <c r="D92" s="498">
        <v>0</v>
      </c>
      <c r="E92" s="498">
        <v>0</v>
      </c>
      <c r="F92" s="498">
        <v>0</v>
      </c>
      <c r="G92" s="498">
        <v>0</v>
      </c>
      <c r="H92" s="498">
        <v>0</v>
      </c>
      <c r="I92" s="498">
        <v>0</v>
      </c>
      <c r="J92" s="498">
        <v>0</v>
      </c>
      <c r="K92" s="498">
        <v>0</v>
      </c>
      <c r="L92" s="499">
        <v>2</v>
      </c>
      <c r="M92" s="499">
        <v>0</v>
      </c>
      <c r="N92" s="499">
        <v>0</v>
      </c>
      <c r="O92" s="498">
        <v>0</v>
      </c>
      <c r="P92" s="498">
        <v>0</v>
      </c>
      <c r="Q92" s="498">
        <v>0</v>
      </c>
      <c r="R92" s="498">
        <v>0</v>
      </c>
      <c r="S92" s="498">
        <v>0</v>
      </c>
      <c r="T92" s="500">
        <v>0</v>
      </c>
      <c r="U92" s="501">
        <v>2</v>
      </c>
    </row>
    <row r="93" spans="1:21" s="6" customFormat="1" ht="12">
      <c r="A93" s="496" t="s">
        <v>72</v>
      </c>
      <c r="B93" s="497">
        <v>0</v>
      </c>
      <c r="C93" s="498">
        <v>0</v>
      </c>
      <c r="D93" s="498">
        <v>0</v>
      </c>
      <c r="E93" s="498">
        <v>0</v>
      </c>
      <c r="F93" s="498">
        <v>1</v>
      </c>
      <c r="G93" s="498">
        <v>0</v>
      </c>
      <c r="H93" s="498">
        <v>0</v>
      </c>
      <c r="I93" s="498">
        <v>0</v>
      </c>
      <c r="J93" s="498">
        <v>0</v>
      </c>
      <c r="K93" s="498">
        <v>1</v>
      </c>
      <c r="L93" s="499">
        <v>0</v>
      </c>
      <c r="M93" s="499">
        <v>2</v>
      </c>
      <c r="N93" s="499">
        <v>2</v>
      </c>
      <c r="O93" s="498">
        <v>3</v>
      </c>
      <c r="P93" s="498">
        <v>5</v>
      </c>
      <c r="Q93" s="498">
        <v>7</v>
      </c>
      <c r="R93" s="498">
        <v>422</v>
      </c>
      <c r="S93" s="498">
        <v>1</v>
      </c>
      <c r="T93" s="500">
        <v>1</v>
      </c>
      <c r="U93" s="501">
        <v>445</v>
      </c>
    </row>
    <row r="94" spans="1:21" s="6" customFormat="1" ht="12">
      <c r="A94" s="496" t="s">
        <v>193</v>
      </c>
      <c r="B94" s="497">
        <v>0</v>
      </c>
      <c r="C94" s="498">
        <v>0</v>
      </c>
      <c r="D94" s="498">
        <v>0</v>
      </c>
      <c r="E94" s="498">
        <v>0</v>
      </c>
      <c r="F94" s="498">
        <v>0</v>
      </c>
      <c r="G94" s="498">
        <v>0</v>
      </c>
      <c r="H94" s="498">
        <v>1</v>
      </c>
      <c r="I94" s="498">
        <v>1</v>
      </c>
      <c r="J94" s="498">
        <v>0</v>
      </c>
      <c r="K94" s="498">
        <v>0</v>
      </c>
      <c r="L94" s="499">
        <v>2</v>
      </c>
      <c r="M94" s="499">
        <v>2</v>
      </c>
      <c r="N94" s="499">
        <v>0</v>
      </c>
      <c r="O94" s="498">
        <v>0</v>
      </c>
      <c r="P94" s="498">
        <v>1</v>
      </c>
      <c r="Q94" s="498">
        <v>0</v>
      </c>
      <c r="R94" s="498">
        <v>0</v>
      </c>
      <c r="S94" s="498">
        <v>2</v>
      </c>
      <c r="T94" s="500">
        <v>0</v>
      </c>
      <c r="U94" s="501">
        <v>9</v>
      </c>
    </row>
    <row r="95" spans="1:21" s="6" customFormat="1" ht="12">
      <c r="A95" s="496" t="s">
        <v>16</v>
      </c>
      <c r="B95" s="497">
        <v>2</v>
      </c>
      <c r="C95" s="498">
        <v>5</v>
      </c>
      <c r="D95" s="498">
        <v>1</v>
      </c>
      <c r="E95" s="498">
        <v>2</v>
      </c>
      <c r="F95" s="498">
        <v>1</v>
      </c>
      <c r="G95" s="498">
        <v>3</v>
      </c>
      <c r="H95" s="498">
        <v>2</v>
      </c>
      <c r="I95" s="498">
        <v>1</v>
      </c>
      <c r="J95" s="498">
        <v>2</v>
      </c>
      <c r="K95" s="498">
        <v>2</v>
      </c>
      <c r="L95" s="499">
        <v>4</v>
      </c>
      <c r="M95" s="499">
        <v>3</v>
      </c>
      <c r="N95" s="499">
        <v>6</v>
      </c>
      <c r="O95" s="498">
        <v>5</v>
      </c>
      <c r="P95" s="498">
        <v>5</v>
      </c>
      <c r="Q95" s="498">
        <v>2</v>
      </c>
      <c r="R95" s="498">
        <v>2</v>
      </c>
      <c r="S95" s="498">
        <v>2</v>
      </c>
      <c r="T95" s="500">
        <v>0</v>
      </c>
      <c r="U95" s="501">
        <v>50</v>
      </c>
    </row>
    <row r="96" spans="1:21" s="6" customFormat="1" ht="12">
      <c r="A96" s="496" t="s">
        <v>17</v>
      </c>
      <c r="B96" s="497">
        <v>0</v>
      </c>
      <c r="C96" s="498">
        <v>2</v>
      </c>
      <c r="D96" s="498">
        <v>0</v>
      </c>
      <c r="E96" s="498">
        <v>1</v>
      </c>
      <c r="F96" s="498">
        <v>0</v>
      </c>
      <c r="G96" s="498">
        <v>0</v>
      </c>
      <c r="H96" s="498">
        <v>1</v>
      </c>
      <c r="I96" s="498">
        <v>0</v>
      </c>
      <c r="J96" s="498">
        <v>6</v>
      </c>
      <c r="K96" s="498">
        <v>4</v>
      </c>
      <c r="L96" s="499">
        <v>2</v>
      </c>
      <c r="M96" s="499">
        <v>2</v>
      </c>
      <c r="N96" s="499">
        <v>2</v>
      </c>
      <c r="O96" s="498">
        <v>1</v>
      </c>
      <c r="P96" s="498">
        <v>0</v>
      </c>
      <c r="Q96" s="498">
        <v>1</v>
      </c>
      <c r="R96" s="498">
        <v>1</v>
      </c>
      <c r="S96" s="498">
        <v>1</v>
      </c>
      <c r="T96" s="500">
        <v>0</v>
      </c>
      <c r="U96" s="501">
        <v>24</v>
      </c>
    </row>
    <row r="97" spans="1:21" s="6" customFormat="1" ht="12">
      <c r="A97" s="496" t="s">
        <v>18</v>
      </c>
      <c r="B97" s="497">
        <v>1</v>
      </c>
      <c r="C97" s="498">
        <v>7</v>
      </c>
      <c r="D97" s="498">
        <v>9</v>
      </c>
      <c r="E97" s="498">
        <v>4</v>
      </c>
      <c r="F97" s="498">
        <v>2</v>
      </c>
      <c r="G97" s="498">
        <v>1</v>
      </c>
      <c r="H97" s="498">
        <v>12</v>
      </c>
      <c r="I97" s="498">
        <v>2</v>
      </c>
      <c r="J97" s="498">
        <v>28</v>
      </c>
      <c r="K97" s="498">
        <v>17</v>
      </c>
      <c r="L97" s="499">
        <v>9</v>
      </c>
      <c r="M97" s="499">
        <v>9</v>
      </c>
      <c r="N97" s="499">
        <v>10</v>
      </c>
      <c r="O97" s="498">
        <v>7</v>
      </c>
      <c r="P97" s="498">
        <v>3</v>
      </c>
      <c r="Q97" s="498">
        <v>3</v>
      </c>
      <c r="R97" s="498">
        <v>14</v>
      </c>
      <c r="S97" s="498">
        <v>8</v>
      </c>
      <c r="T97" s="500">
        <v>2</v>
      </c>
      <c r="U97" s="501">
        <v>148</v>
      </c>
    </row>
    <row r="98" spans="1:21" s="6" customFormat="1" ht="12">
      <c r="A98" s="496" t="s">
        <v>69</v>
      </c>
      <c r="B98" s="497">
        <v>0</v>
      </c>
      <c r="C98" s="498">
        <v>0</v>
      </c>
      <c r="D98" s="498">
        <v>0</v>
      </c>
      <c r="E98" s="498">
        <v>0</v>
      </c>
      <c r="F98" s="498">
        <v>1</v>
      </c>
      <c r="G98" s="498">
        <v>0</v>
      </c>
      <c r="H98" s="498">
        <v>0</v>
      </c>
      <c r="I98" s="498">
        <v>1</v>
      </c>
      <c r="J98" s="498">
        <v>0</v>
      </c>
      <c r="K98" s="498">
        <v>3</v>
      </c>
      <c r="L98" s="499">
        <v>3</v>
      </c>
      <c r="M98" s="499">
        <v>19</v>
      </c>
      <c r="N98" s="499">
        <v>4</v>
      </c>
      <c r="O98" s="498">
        <v>4</v>
      </c>
      <c r="P98" s="498">
        <v>1</v>
      </c>
      <c r="Q98" s="498">
        <v>6</v>
      </c>
      <c r="R98" s="498">
        <v>13</v>
      </c>
      <c r="S98" s="498">
        <v>3</v>
      </c>
      <c r="T98" s="500">
        <v>4</v>
      </c>
      <c r="U98" s="501">
        <v>62</v>
      </c>
    </row>
    <row r="99" spans="1:21" s="6" customFormat="1" ht="12">
      <c r="A99" s="496" t="s">
        <v>278</v>
      </c>
      <c r="B99" s="497">
        <v>0</v>
      </c>
      <c r="C99" s="498">
        <v>0</v>
      </c>
      <c r="D99" s="498">
        <v>0</v>
      </c>
      <c r="E99" s="498">
        <v>0</v>
      </c>
      <c r="F99" s="498">
        <v>0</v>
      </c>
      <c r="G99" s="498">
        <v>0</v>
      </c>
      <c r="H99" s="498">
        <v>0</v>
      </c>
      <c r="I99" s="498">
        <v>0</v>
      </c>
      <c r="J99" s="498">
        <v>1</v>
      </c>
      <c r="K99" s="498">
        <v>1</v>
      </c>
      <c r="L99" s="499">
        <v>0</v>
      </c>
      <c r="M99" s="499">
        <v>1</v>
      </c>
      <c r="N99" s="499">
        <v>1</v>
      </c>
      <c r="O99" s="498">
        <v>1</v>
      </c>
      <c r="P99" s="498">
        <v>0</v>
      </c>
      <c r="Q99" s="498">
        <v>0</v>
      </c>
      <c r="R99" s="498">
        <v>1</v>
      </c>
      <c r="S99" s="498">
        <v>0</v>
      </c>
      <c r="T99" s="500">
        <v>3</v>
      </c>
      <c r="U99" s="501">
        <v>9</v>
      </c>
    </row>
    <row r="100" spans="1:21" s="6" customFormat="1" ht="22.5">
      <c r="A100" s="496" t="s">
        <v>284</v>
      </c>
      <c r="B100" s="497">
        <v>1</v>
      </c>
      <c r="C100" s="498">
        <v>3</v>
      </c>
      <c r="D100" s="498">
        <v>0</v>
      </c>
      <c r="E100" s="498">
        <v>2</v>
      </c>
      <c r="F100" s="498">
        <v>0</v>
      </c>
      <c r="G100" s="498">
        <v>0</v>
      </c>
      <c r="H100" s="498">
        <v>0</v>
      </c>
      <c r="I100" s="498">
        <v>0</v>
      </c>
      <c r="J100" s="498">
        <v>0</v>
      </c>
      <c r="K100" s="498">
        <v>1</v>
      </c>
      <c r="L100" s="499">
        <v>1</v>
      </c>
      <c r="M100" s="499">
        <v>1</v>
      </c>
      <c r="N100" s="499">
        <v>1</v>
      </c>
      <c r="O100" s="498">
        <v>0</v>
      </c>
      <c r="P100" s="498">
        <v>1</v>
      </c>
      <c r="Q100" s="498">
        <v>1</v>
      </c>
      <c r="R100" s="498">
        <v>0</v>
      </c>
      <c r="S100" s="498">
        <v>0</v>
      </c>
      <c r="T100" s="500">
        <v>0</v>
      </c>
      <c r="U100" s="501">
        <v>12</v>
      </c>
    </row>
    <row r="101" spans="1:21" s="6" customFormat="1" ht="12">
      <c r="A101" s="496" t="s">
        <v>194</v>
      </c>
      <c r="B101" s="497">
        <v>0</v>
      </c>
      <c r="C101" s="498">
        <v>0</v>
      </c>
      <c r="D101" s="498">
        <v>0</v>
      </c>
      <c r="E101" s="498">
        <v>0</v>
      </c>
      <c r="F101" s="498">
        <v>0</v>
      </c>
      <c r="G101" s="498">
        <v>0</v>
      </c>
      <c r="H101" s="498">
        <v>1</v>
      </c>
      <c r="I101" s="498">
        <v>1</v>
      </c>
      <c r="J101" s="498">
        <v>3</v>
      </c>
      <c r="K101" s="498">
        <v>0</v>
      </c>
      <c r="L101" s="499">
        <v>1</v>
      </c>
      <c r="M101" s="499">
        <v>0</v>
      </c>
      <c r="N101" s="499">
        <v>3</v>
      </c>
      <c r="O101" s="498">
        <v>2</v>
      </c>
      <c r="P101" s="498">
        <v>11</v>
      </c>
      <c r="Q101" s="498">
        <v>11</v>
      </c>
      <c r="R101" s="498">
        <v>18</v>
      </c>
      <c r="S101" s="498">
        <v>11</v>
      </c>
      <c r="T101" s="500">
        <v>8</v>
      </c>
      <c r="U101" s="501">
        <v>70</v>
      </c>
    </row>
    <row r="102" spans="1:21" s="6" customFormat="1" ht="12">
      <c r="A102" s="496" t="s">
        <v>19</v>
      </c>
      <c r="B102" s="497">
        <v>1</v>
      </c>
      <c r="C102" s="498">
        <v>0</v>
      </c>
      <c r="D102" s="498">
        <v>0</v>
      </c>
      <c r="E102" s="498">
        <v>0</v>
      </c>
      <c r="F102" s="498">
        <v>0</v>
      </c>
      <c r="G102" s="498">
        <v>0</v>
      </c>
      <c r="H102" s="498">
        <v>0</v>
      </c>
      <c r="I102" s="498">
        <v>0</v>
      </c>
      <c r="J102" s="498">
        <v>1</v>
      </c>
      <c r="K102" s="498">
        <v>0</v>
      </c>
      <c r="L102" s="499">
        <v>0</v>
      </c>
      <c r="M102" s="499">
        <v>0</v>
      </c>
      <c r="N102" s="499">
        <v>1</v>
      </c>
      <c r="O102" s="498">
        <v>0</v>
      </c>
      <c r="P102" s="498">
        <v>0</v>
      </c>
      <c r="Q102" s="498">
        <v>0</v>
      </c>
      <c r="R102" s="498">
        <v>0</v>
      </c>
      <c r="S102" s="498">
        <v>0</v>
      </c>
      <c r="T102" s="500">
        <v>0</v>
      </c>
      <c r="U102" s="501">
        <v>3</v>
      </c>
    </row>
    <row r="103" spans="1:21" s="6" customFormat="1" ht="12">
      <c r="A103" s="496" t="s">
        <v>195</v>
      </c>
      <c r="B103" s="497">
        <v>0</v>
      </c>
      <c r="C103" s="498">
        <v>0</v>
      </c>
      <c r="D103" s="498">
        <v>0</v>
      </c>
      <c r="E103" s="498">
        <v>0</v>
      </c>
      <c r="F103" s="498">
        <v>0</v>
      </c>
      <c r="G103" s="498">
        <v>1</v>
      </c>
      <c r="H103" s="498">
        <v>2</v>
      </c>
      <c r="I103" s="498">
        <v>0</v>
      </c>
      <c r="J103" s="498">
        <v>0</v>
      </c>
      <c r="K103" s="498">
        <v>1</v>
      </c>
      <c r="L103" s="499">
        <v>1</v>
      </c>
      <c r="M103" s="499">
        <v>4</v>
      </c>
      <c r="N103" s="499">
        <v>3</v>
      </c>
      <c r="O103" s="498">
        <v>0</v>
      </c>
      <c r="P103" s="498">
        <v>0</v>
      </c>
      <c r="Q103" s="498">
        <v>0</v>
      </c>
      <c r="R103" s="498">
        <v>9</v>
      </c>
      <c r="S103" s="498">
        <v>4</v>
      </c>
      <c r="T103" s="500">
        <v>2</v>
      </c>
      <c r="U103" s="501">
        <v>27</v>
      </c>
    </row>
    <row r="104" spans="1:21" s="6" customFormat="1" ht="12">
      <c r="A104" s="496" t="s">
        <v>20</v>
      </c>
      <c r="B104" s="497">
        <v>0</v>
      </c>
      <c r="C104" s="498">
        <v>0</v>
      </c>
      <c r="D104" s="498">
        <v>0</v>
      </c>
      <c r="E104" s="498">
        <v>0</v>
      </c>
      <c r="F104" s="498">
        <v>0</v>
      </c>
      <c r="G104" s="498">
        <v>0</v>
      </c>
      <c r="H104" s="498">
        <v>0</v>
      </c>
      <c r="I104" s="498">
        <v>8</v>
      </c>
      <c r="J104" s="498">
        <v>18</v>
      </c>
      <c r="K104" s="498">
        <v>21</v>
      </c>
      <c r="L104" s="499">
        <v>18</v>
      </c>
      <c r="M104" s="499">
        <v>7</v>
      </c>
      <c r="N104" s="499">
        <v>8</v>
      </c>
      <c r="O104" s="498">
        <v>5</v>
      </c>
      <c r="P104" s="498">
        <v>4</v>
      </c>
      <c r="Q104" s="498">
        <v>5</v>
      </c>
      <c r="R104" s="498">
        <v>30</v>
      </c>
      <c r="S104" s="498">
        <v>27</v>
      </c>
      <c r="T104" s="500">
        <v>4</v>
      </c>
      <c r="U104" s="501">
        <v>155</v>
      </c>
    </row>
    <row r="105" spans="1:21" s="6" customFormat="1" ht="12">
      <c r="A105" s="496" t="s">
        <v>287</v>
      </c>
      <c r="B105" s="497">
        <v>2</v>
      </c>
      <c r="C105" s="498">
        <v>8</v>
      </c>
      <c r="D105" s="498">
        <v>3</v>
      </c>
      <c r="E105" s="498">
        <v>6</v>
      </c>
      <c r="F105" s="498">
        <v>7</v>
      </c>
      <c r="G105" s="498">
        <v>2</v>
      </c>
      <c r="H105" s="498">
        <v>4</v>
      </c>
      <c r="I105" s="498">
        <v>9</v>
      </c>
      <c r="J105" s="498">
        <v>1</v>
      </c>
      <c r="K105" s="498">
        <v>0</v>
      </c>
      <c r="L105" s="499">
        <v>0</v>
      </c>
      <c r="M105" s="499">
        <v>0</v>
      </c>
      <c r="N105" s="499">
        <v>0</v>
      </c>
      <c r="O105" s="498">
        <v>3</v>
      </c>
      <c r="P105" s="498">
        <v>0</v>
      </c>
      <c r="Q105" s="498">
        <v>4</v>
      </c>
      <c r="R105" s="498">
        <v>0</v>
      </c>
      <c r="S105" s="498">
        <v>0</v>
      </c>
      <c r="T105" s="500">
        <v>0</v>
      </c>
      <c r="U105" s="501">
        <v>49</v>
      </c>
    </row>
    <row r="106" spans="1:21" s="6" customFormat="1" ht="12">
      <c r="A106" s="496" t="s">
        <v>203</v>
      </c>
      <c r="B106" s="497">
        <v>0</v>
      </c>
      <c r="C106" s="498">
        <v>1</v>
      </c>
      <c r="D106" s="498">
        <v>0</v>
      </c>
      <c r="E106" s="498">
        <v>0</v>
      </c>
      <c r="F106" s="498">
        <v>0</v>
      </c>
      <c r="G106" s="498">
        <v>0</v>
      </c>
      <c r="H106" s="498">
        <v>0</v>
      </c>
      <c r="I106" s="498">
        <v>0</v>
      </c>
      <c r="J106" s="498">
        <v>5</v>
      </c>
      <c r="K106" s="498">
        <v>1</v>
      </c>
      <c r="L106" s="499">
        <v>3</v>
      </c>
      <c r="M106" s="499">
        <v>0</v>
      </c>
      <c r="N106" s="499">
        <v>2</v>
      </c>
      <c r="O106" s="498">
        <v>0</v>
      </c>
      <c r="P106" s="498">
        <v>1</v>
      </c>
      <c r="Q106" s="498">
        <v>0</v>
      </c>
      <c r="R106" s="498">
        <v>2</v>
      </c>
      <c r="S106" s="498">
        <v>0</v>
      </c>
      <c r="T106" s="500">
        <v>3</v>
      </c>
      <c r="U106" s="501">
        <v>18</v>
      </c>
    </row>
    <row r="107" spans="1:21" s="6" customFormat="1" ht="12">
      <c r="A107" s="496" t="s">
        <v>316</v>
      </c>
      <c r="B107" s="497">
        <v>0</v>
      </c>
      <c r="C107" s="498">
        <v>0</v>
      </c>
      <c r="D107" s="498">
        <v>1</v>
      </c>
      <c r="E107" s="498">
        <v>0</v>
      </c>
      <c r="F107" s="498">
        <v>0</v>
      </c>
      <c r="G107" s="498">
        <v>0</v>
      </c>
      <c r="H107" s="498">
        <v>0</v>
      </c>
      <c r="I107" s="498">
        <v>0</v>
      </c>
      <c r="J107" s="498">
        <v>0</v>
      </c>
      <c r="K107" s="498">
        <v>0</v>
      </c>
      <c r="L107" s="499">
        <v>1</v>
      </c>
      <c r="M107" s="499">
        <v>0</v>
      </c>
      <c r="N107" s="499">
        <v>0</v>
      </c>
      <c r="O107" s="498">
        <v>0</v>
      </c>
      <c r="P107" s="498">
        <v>0</v>
      </c>
      <c r="Q107" s="498">
        <v>0</v>
      </c>
      <c r="R107" s="498">
        <v>0</v>
      </c>
      <c r="S107" s="498">
        <v>0</v>
      </c>
      <c r="T107" s="500">
        <v>0</v>
      </c>
      <c r="U107" s="501">
        <v>2</v>
      </c>
    </row>
    <row r="108" spans="1:21" s="6" customFormat="1" ht="12">
      <c r="A108" s="496" t="s">
        <v>73</v>
      </c>
      <c r="B108" s="497">
        <v>0</v>
      </c>
      <c r="C108" s="498">
        <v>0</v>
      </c>
      <c r="D108" s="498">
        <v>0</v>
      </c>
      <c r="E108" s="498">
        <v>0</v>
      </c>
      <c r="F108" s="498">
        <v>1</v>
      </c>
      <c r="G108" s="498">
        <v>0</v>
      </c>
      <c r="H108" s="498">
        <v>0</v>
      </c>
      <c r="I108" s="498">
        <v>0</v>
      </c>
      <c r="J108" s="498">
        <v>0</v>
      </c>
      <c r="K108" s="498">
        <v>0</v>
      </c>
      <c r="L108" s="499">
        <v>1</v>
      </c>
      <c r="M108" s="499">
        <v>1</v>
      </c>
      <c r="N108" s="499">
        <v>0</v>
      </c>
      <c r="O108" s="498">
        <v>1</v>
      </c>
      <c r="P108" s="498">
        <v>2</v>
      </c>
      <c r="Q108" s="498">
        <v>1</v>
      </c>
      <c r="R108" s="498">
        <v>1</v>
      </c>
      <c r="S108" s="498">
        <v>2</v>
      </c>
      <c r="T108" s="500">
        <v>1</v>
      </c>
      <c r="U108" s="501">
        <v>11</v>
      </c>
    </row>
    <row r="109" spans="1:21" s="6" customFormat="1" ht="12">
      <c r="A109" s="496" t="s">
        <v>21</v>
      </c>
      <c r="B109" s="497">
        <v>0</v>
      </c>
      <c r="C109" s="498">
        <v>0</v>
      </c>
      <c r="D109" s="498">
        <v>1</v>
      </c>
      <c r="E109" s="498">
        <v>0</v>
      </c>
      <c r="F109" s="498">
        <v>1</v>
      </c>
      <c r="G109" s="498">
        <v>1</v>
      </c>
      <c r="H109" s="498">
        <v>0</v>
      </c>
      <c r="I109" s="498">
        <v>0</v>
      </c>
      <c r="J109" s="498">
        <v>2</v>
      </c>
      <c r="K109" s="498">
        <v>9</v>
      </c>
      <c r="L109" s="499">
        <v>6</v>
      </c>
      <c r="M109" s="499">
        <v>12</v>
      </c>
      <c r="N109" s="499">
        <v>12</v>
      </c>
      <c r="O109" s="498">
        <v>12</v>
      </c>
      <c r="P109" s="498">
        <v>3</v>
      </c>
      <c r="Q109" s="498">
        <v>4</v>
      </c>
      <c r="R109" s="498">
        <v>6</v>
      </c>
      <c r="S109" s="498">
        <v>2</v>
      </c>
      <c r="T109" s="500">
        <v>3</v>
      </c>
      <c r="U109" s="501">
        <v>74</v>
      </c>
    </row>
    <row r="110" spans="1:21" s="6" customFormat="1" ht="12">
      <c r="A110" s="496" t="s">
        <v>74</v>
      </c>
      <c r="B110" s="497">
        <v>0</v>
      </c>
      <c r="C110" s="498">
        <v>0</v>
      </c>
      <c r="D110" s="498">
        <v>0</v>
      </c>
      <c r="E110" s="498">
        <v>0</v>
      </c>
      <c r="F110" s="498">
        <v>0</v>
      </c>
      <c r="G110" s="498">
        <v>0</v>
      </c>
      <c r="H110" s="498">
        <v>4</v>
      </c>
      <c r="I110" s="498">
        <v>1</v>
      </c>
      <c r="J110" s="498">
        <v>0</v>
      </c>
      <c r="K110" s="498">
        <v>0</v>
      </c>
      <c r="L110" s="499">
        <v>0</v>
      </c>
      <c r="M110" s="499">
        <v>3</v>
      </c>
      <c r="N110" s="499">
        <v>0</v>
      </c>
      <c r="O110" s="498">
        <v>1</v>
      </c>
      <c r="P110" s="498">
        <v>0</v>
      </c>
      <c r="Q110" s="498">
        <v>0</v>
      </c>
      <c r="R110" s="498">
        <v>0</v>
      </c>
      <c r="S110" s="498">
        <v>0</v>
      </c>
      <c r="T110" s="500">
        <v>0</v>
      </c>
      <c r="U110" s="501">
        <v>9</v>
      </c>
    </row>
    <row r="111" spans="1:21" s="6" customFormat="1" ht="12">
      <c r="A111" s="496" t="s">
        <v>317</v>
      </c>
      <c r="B111" s="497">
        <v>0</v>
      </c>
      <c r="C111" s="498">
        <v>0</v>
      </c>
      <c r="D111" s="498">
        <v>0</v>
      </c>
      <c r="E111" s="498">
        <v>0</v>
      </c>
      <c r="F111" s="498">
        <v>0</v>
      </c>
      <c r="G111" s="498">
        <v>0</v>
      </c>
      <c r="H111" s="498">
        <v>0</v>
      </c>
      <c r="I111" s="498">
        <v>0</v>
      </c>
      <c r="J111" s="498">
        <v>0</v>
      </c>
      <c r="K111" s="498">
        <v>0</v>
      </c>
      <c r="L111" s="499">
        <v>0</v>
      </c>
      <c r="M111" s="499">
        <v>8</v>
      </c>
      <c r="N111" s="499">
        <v>0</v>
      </c>
      <c r="O111" s="498">
        <v>0</v>
      </c>
      <c r="P111" s="498">
        <v>1</v>
      </c>
      <c r="Q111" s="498">
        <v>0</v>
      </c>
      <c r="R111" s="498">
        <v>0</v>
      </c>
      <c r="S111" s="498">
        <v>0</v>
      </c>
      <c r="T111" s="500">
        <v>0</v>
      </c>
      <c r="U111" s="501">
        <v>9</v>
      </c>
    </row>
    <row r="112" spans="1:21" s="6" customFormat="1" ht="12">
      <c r="A112" s="496" t="s">
        <v>318</v>
      </c>
      <c r="B112" s="497">
        <v>0</v>
      </c>
      <c r="C112" s="498">
        <v>0</v>
      </c>
      <c r="D112" s="498">
        <v>0</v>
      </c>
      <c r="E112" s="498">
        <v>0</v>
      </c>
      <c r="F112" s="498">
        <v>0</v>
      </c>
      <c r="G112" s="498">
        <v>0</v>
      </c>
      <c r="H112" s="498">
        <v>0</v>
      </c>
      <c r="I112" s="498">
        <v>0</v>
      </c>
      <c r="J112" s="498">
        <v>0</v>
      </c>
      <c r="K112" s="498">
        <v>0</v>
      </c>
      <c r="L112" s="499">
        <v>0</v>
      </c>
      <c r="M112" s="499">
        <v>0</v>
      </c>
      <c r="N112" s="499">
        <v>0</v>
      </c>
      <c r="O112" s="498">
        <v>1</v>
      </c>
      <c r="P112" s="498">
        <v>0</v>
      </c>
      <c r="Q112" s="498">
        <v>0</v>
      </c>
      <c r="R112" s="498">
        <v>1</v>
      </c>
      <c r="S112" s="498">
        <v>0</v>
      </c>
      <c r="T112" s="500">
        <v>0</v>
      </c>
      <c r="U112" s="501">
        <v>2</v>
      </c>
    </row>
    <row r="113" spans="1:21" s="6" customFormat="1" ht="12">
      <c r="A113" s="496" t="s">
        <v>279</v>
      </c>
      <c r="B113" s="497">
        <v>0</v>
      </c>
      <c r="C113" s="498">
        <v>0</v>
      </c>
      <c r="D113" s="498">
        <v>0</v>
      </c>
      <c r="E113" s="498">
        <v>0</v>
      </c>
      <c r="F113" s="498">
        <v>0</v>
      </c>
      <c r="G113" s="498">
        <v>0</v>
      </c>
      <c r="H113" s="498">
        <v>0</v>
      </c>
      <c r="I113" s="498">
        <v>0</v>
      </c>
      <c r="J113" s="498">
        <v>0</v>
      </c>
      <c r="K113" s="498">
        <v>0</v>
      </c>
      <c r="L113" s="499">
        <v>0</v>
      </c>
      <c r="M113" s="499">
        <v>0</v>
      </c>
      <c r="N113" s="499">
        <v>0</v>
      </c>
      <c r="O113" s="498">
        <v>0</v>
      </c>
      <c r="P113" s="498">
        <v>0</v>
      </c>
      <c r="Q113" s="498">
        <v>0</v>
      </c>
      <c r="R113" s="498">
        <v>0</v>
      </c>
      <c r="S113" s="498">
        <v>0</v>
      </c>
      <c r="T113" s="500">
        <v>1</v>
      </c>
      <c r="U113" s="501">
        <v>1</v>
      </c>
    </row>
    <row r="114" spans="1:21" s="6" customFormat="1" ht="12">
      <c r="A114" s="496" t="s">
        <v>22</v>
      </c>
      <c r="B114" s="497">
        <v>29</v>
      </c>
      <c r="C114" s="498">
        <v>35</v>
      </c>
      <c r="D114" s="498">
        <v>0</v>
      </c>
      <c r="E114" s="498">
        <v>4</v>
      </c>
      <c r="F114" s="498">
        <v>17</v>
      </c>
      <c r="G114" s="498">
        <v>10</v>
      </c>
      <c r="H114" s="498">
        <v>12</v>
      </c>
      <c r="I114" s="498">
        <v>22</v>
      </c>
      <c r="J114" s="498">
        <v>94</v>
      </c>
      <c r="K114" s="498">
        <v>68</v>
      </c>
      <c r="L114" s="499">
        <v>29</v>
      </c>
      <c r="M114" s="499">
        <v>40</v>
      </c>
      <c r="N114" s="499">
        <v>35</v>
      </c>
      <c r="O114" s="498">
        <v>38</v>
      </c>
      <c r="P114" s="498">
        <v>50</v>
      </c>
      <c r="Q114" s="498">
        <v>78</v>
      </c>
      <c r="R114" s="498">
        <v>96</v>
      </c>
      <c r="S114" s="498">
        <v>69</v>
      </c>
      <c r="T114" s="500">
        <v>27</v>
      </c>
      <c r="U114" s="501">
        <v>753</v>
      </c>
    </row>
    <row r="115" spans="1:21" s="6" customFormat="1" ht="12">
      <c r="A115" s="496" t="s">
        <v>50</v>
      </c>
      <c r="B115" s="497">
        <v>0</v>
      </c>
      <c r="C115" s="498">
        <v>0</v>
      </c>
      <c r="D115" s="498">
        <v>0</v>
      </c>
      <c r="E115" s="498">
        <v>0</v>
      </c>
      <c r="F115" s="498">
        <v>0</v>
      </c>
      <c r="G115" s="498">
        <v>0</v>
      </c>
      <c r="H115" s="498">
        <v>0</v>
      </c>
      <c r="I115" s="498">
        <v>0</v>
      </c>
      <c r="J115" s="498">
        <v>1</v>
      </c>
      <c r="K115" s="498">
        <v>3</v>
      </c>
      <c r="L115" s="499">
        <v>7</v>
      </c>
      <c r="M115" s="499">
        <v>31</v>
      </c>
      <c r="N115" s="499">
        <v>21</v>
      </c>
      <c r="O115" s="498">
        <v>25</v>
      </c>
      <c r="P115" s="498">
        <v>16</v>
      </c>
      <c r="Q115" s="498">
        <v>13</v>
      </c>
      <c r="R115" s="498">
        <v>9</v>
      </c>
      <c r="S115" s="498">
        <v>2</v>
      </c>
      <c r="T115" s="500">
        <v>4</v>
      </c>
      <c r="U115" s="501">
        <v>132</v>
      </c>
    </row>
    <row r="116" spans="1:21" s="6" customFormat="1" ht="12">
      <c r="A116" s="496" t="s">
        <v>290</v>
      </c>
      <c r="B116" s="497">
        <v>0</v>
      </c>
      <c r="C116" s="498">
        <v>0</v>
      </c>
      <c r="D116" s="498">
        <v>0</v>
      </c>
      <c r="E116" s="498">
        <v>0</v>
      </c>
      <c r="F116" s="498">
        <v>6</v>
      </c>
      <c r="G116" s="498">
        <v>2</v>
      </c>
      <c r="H116" s="498">
        <v>0</v>
      </c>
      <c r="I116" s="498">
        <v>7</v>
      </c>
      <c r="J116" s="498">
        <v>0</v>
      </c>
      <c r="K116" s="498">
        <v>0</v>
      </c>
      <c r="L116" s="499">
        <v>0</v>
      </c>
      <c r="M116" s="499">
        <v>1</v>
      </c>
      <c r="N116" s="499">
        <v>0</v>
      </c>
      <c r="O116" s="498">
        <v>0</v>
      </c>
      <c r="P116" s="498">
        <v>0</v>
      </c>
      <c r="Q116" s="498">
        <v>0</v>
      </c>
      <c r="R116" s="498">
        <v>0</v>
      </c>
      <c r="S116" s="498">
        <v>0</v>
      </c>
      <c r="T116" s="500">
        <v>0</v>
      </c>
      <c r="U116" s="501">
        <v>16</v>
      </c>
    </row>
    <row r="117" spans="1:21" s="6" customFormat="1" ht="12">
      <c r="A117" s="496" t="s">
        <v>57</v>
      </c>
      <c r="B117" s="497">
        <v>0</v>
      </c>
      <c r="C117" s="498">
        <v>0</v>
      </c>
      <c r="D117" s="498">
        <v>3</v>
      </c>
      <c r="E117" s="498">
        <v>1</v>
      </c>
      <c r="F117" s="498">
        <v>1</v>
      </c>
      <c r="G117" s="498">
        <v>0</v>
      </c>
      <c r="H117" s="498">
        <v>1</v>
      </c>
      <c r="I117" s="498">
        <v>6</v>
      </c>
      <c r="J117" s="498">
        <v>14</v>
      </c>
      <c r="K117" s="498">
        <v>5</v>
      </c>
      <c r="L117" s="499">
        <v>3</v>
      </c>
      <c r="M117" s="499">
        <v>5</v>
      </c>
      <c r="N117" s="499">
        <v>15</v>
      </c>
      <c r="O117" s="498">
        <v>6</v>
      </c>
      <c r="P117" s="498">
        <v>3</v>
      </c>
      <c r="Q117" s="498">
        <v>6</v>
      </c>
      <c r="R117" s="498">
        <v>10</v>
      </c>
      <c r="S117" s="498">
        <v>3</v>
      </c>
      <c r="T117" s="500">
        <v>3</v>
      </c>
      <c r="U117" s="501">
        <v>85</v>
      </c>
    </row>
    <row r="118" spans="1:21" s="6" customFormat="1" ht="12">
      <c r="A118" s="496" t="s">
        <v>23</v>
      </c>
      <c r="B118" s="497">
        <v>0</v>
      </c>
      <c r="C118" s="498">
        <v>0</v>
      </c>
      <c r="D118" s="498">
        <v>0</v>
      </c>
      <c r="E118" s="498">
        <v>0</v>
      </c>
      <c r="F118" s="498">
        <v>0</v>
      </c>
      <c r="G118" s="498">
        <v>0</v>
      </c>
      <c r="H118" s="498">
        <v>0</v>
      </c>
      <c r="I118" s="498">
        <v>3</v>
      </c>
      <c r="J118" s="498">
        <v>5</v>
      </c>
      <c r="K118" s="498">
        <v>19</v>
      </c>
      <c r="L118" s="499">
        <v>6</v>
      </c>
      <c r="M118" s="499">
        <v>12</v>
      </c>
      <c r="N118" s="499">
        <v>3</v>
      </c>
      <c r="O118" s="498">
        <v>0</v>
      </c>
      <c r="P118" s="498">
        <v>3</v>
      </c>
      <c r="Q118" s="498">
        <v>0</v>
      </c>
      <c r="R118" s="498">
        <v>11</v>
      </c>
      <c r="S118" s="498">
        <v>3</v>
      </c>
      <c r="T118" s="500">
        <v>0</v>
      </c>
      <c r="U118" s="501">
        <v>65</v>
      </c>
    </row>
    <row r="119" spans="1:21" s="6" customFormat="1" ht="12">
      <c r="A119" s="496" t="s">
        <v>24</v>
      </c>
      <c r="B119" s="497">
        <v>1</v>
      </c>
      <c r="C119" s="498">
        <v>0</v>
      </c>
      <c r="D119" s="498">
        <v>1</v>
      </c>
      <c r="E119" s="498">
        <v>1</v>
      </c>
      <c r="F119" s="498">
        <v>11</v>
      </c>
      <c r="G119" s="498">
        <v>27</v>
      </c>
      <c r="H119" s="498">
        <v>27</v>
      </c>
      <c r="I119" s="498">
        <v>7</v>
      </c>
      <c r="J119" s="498">
        <v>10</v>
      </c>
      <c r="K119" s="498">
        <v>13</v>
      </c>
      <c r="L119" s="499">
        <v>2</v>
      </c>
      <c r="M119" s="499">
        <v>6</v>
      </c>
      <c r="N119" s="499">
        <v>12</v>
      </c>
      <c r="O119" s="498">
        <v>17</v>
      </c>
      <c r="P119" s="498">
        <v>7</v>
      </c>
      <c r="Q119" s="498">
        <v>7</v>
      </c>
      <c r="R119" s="498">
        <v>20</v>
      </c>
      <c r="S119" s="498">
        <v>6</v>
      </c>
      <c r="T119" s="500">
        <v>4</v>
      </c>
      <c r="U119" s="501">
        <v>179</v>
      </c>
    </row>
    <row r="120" spans="1:21" s="6" customFormat="1" ht="22.5">
      <c r="A120" s="496" t="s">
        <v>319</v>
      </c>
      <c r="B120" s="497">
        <v>0</v>
      </c>
      <c r="C120" s="498">
        <v>0</v>
      </c>
      <c r="D120" s="498">
        <v>0</v>
      </c>
      <c r="E120" s="498">
        <v>0</v>
      </c>
      <c r="F120" s="498">
        <v>0</v>
      </c>
      <c r="G120" s="498">
        <v>0</v>
      </c>
      <c r="H120" s="498">
        <v>0</v>
      </c>
      <c r="I120" s="498">
        <v>0</v>
      </c>
      <c r="J120" s="498">
        <v>0</v>
      </c>
      <c r="K120" s="498">
        <v>0</v>
      </c>
      <c r="L120" s="499">
        <v>0</v>
      </c>
      <c r="M120" s="499">
        <v>1</v>
      </c>
      <c r="N120" s="499">
        <v>0</v>
      </c>
      <c r="O120" s="498">
        <v>0</v>
      </c>
      <c r="P120" s="498">
        <v>0</v>
      </c>
      <c r="Q120" s="498">
        <v>0</v>
      </c>
      <c r="R120" s="498">
        <v>0</v>
      </c>
      <c r="S120" s="498">
        <v>0</v>
      </c>
      <c r="T120" s="500">
        <v>0</v>
      </c>
      <c r="U120" s="501">
        <v>1</v>
      </c>
    </row>
    <row r="121" spans="1:21" s="6" customFormat="1" ht="12">
      <c r="A121" s="496" t="s">
        <v>63</v>
      </c>
      <c r="B121" s="497">
        <v>0</v>
      </c>
      <c r="C121" s="498">
        <v>1</v>
      </c>
      <c r="D121" s="498">
        <v>0</v>
      </c>
      <c r="E121" s="498">
        <v>0</v>
      </c>
      <c r="F121" s="498">
        <v>1</v>
      </c>
      <c r="G121" s="498">
        <v>7</v>
      </c>
      <c r="H121" s="498">
        <v>2</v>
      </c>
      <c r="I121" s="498">
        <v>5</v>
      </c>
      <c r="J121" s="498">
        <v>0</v>
      </c>
      <c r="K121" s="498">
        <v>5</v>
      </c>
      <c r="L121" s="499">
        <v>32</v>
      </c>
      <c r="M121" s="499">
        <v>5</v>
      </c>
      <c r="N121" s="499">
        <v>8</v>
      </c>
      <c r="O121" s="498">
        <v>4</v>
      </c>
      <c r="P121" s="498">
        <v>11</v>
      </c>
      <c r="Q121" s="498">
        <v>15</v>
      </c>
      <c r="R121" s="498">
        <v>15</v>
      </c>
      <c r="S121" s="498">
        <v>2</v>
      </c>
      <c r="T121" s="500">
        <v>5</v>
      </c>
      <c r="U121" s="501">
        <v>118</v>
      </c>
    </row>
    <row r="122" spans="1:21" s="6" customFormat="1" ht="12">
      <c r="A122" s="496" t="s">
        <v>320</v>
      </c>
      <c r="B122" s="497">
        <v>0</v>
      </c>
      <c r="C122" s="498">
        <v>0</v>
      </c>
      <c r="D122" s="498">
        <v>0</v>
      </c>
      <c r="E122" s="498">
        <v>0</v>
      </c>
      <c r="F122" s="498">
        <v>0</v>
      </c>
      <c r="G122" s="498">
        <v>0</v>
      </c>
      <c r="H122" s="498">
        <v>0</v>
      </c>
      <c r="I122" s="498">
        <v>0</v>
      </c>
      <c r="J122" s="498">
        <v>0</v>
      </c>
      <c r="K122" s="498">
        <v>0</v>
      </c>
      <c r="L122" s="499">
        <v>1</v>
      </c>
      <c r="M122" s="499">
        <v>0</v>
      </c>
      <c r="N122" s="499">
        <v>0</v>
      </c>
      <c r="O122" s="498">
        <v>0</v>
      </c>
      <c r="P122" s="498">
        <v>0</v>
      </c>
      <c r="Q122" s="498">
        <v>0</v>
      </c>
      <c r="R122" s="498">
        <v>0</v>
      </c>
      <c r="S122" s="498">
        <v>0</v>
      </c>
      <c r="T122" s="500">
        <v>0</v>
      </c>
      <c r="U122" s="501">
        <v>1</v>
      </c>
    </row>
    <row r="123" spans="1:21" s="6" customFormat="1" ht="12">
      <c r="A123" s="496" t="s">
        <v>321</v>
      </c>
      <c r="B123" s="497">
        <v>0</v>
      </c>
      <c r="C123" s="498">
        <v>0</v>
      </c>
      <c r="D123" s="498">
        <v>0</v>
      </c>
      <c r="E123" s="498">
        <v>0</v>
      </c>
      <c r="F123" s="498">
        <v>0</v>
      </c>
      <c r="G123" s="498">
        <v>0</v>
      </c>
      <c r="H123" s="498">
        <v>0</v>
      </c>
      <c r="I123" s="498">
        <v>0</v>
      </c>
      <c r="J123" s="498">
        <v>0</v>
      </c>
      <c r="K123" s="498">
        <v>0</v>
      </c>
      <c r="L123" s="499">
        <v>0</v>
      </c>
      <c r="M123" s="499">
        <v>0</v>
      </c>
      <c r="N123" s="499">
        <v>0</v>
      </c>
      <c r="O123" s="498">
        <v>0</v>
      </c>
      <c r="P123" s="498">
        <v>0</v>
      </c>
      <c r="Q123" s="498">
        <v>1</v>
      </c>
      <c r="R123" s="498">
        <v>0</v>
      </c>
      <c r="S123" s="498">
        <v>0</v>
      </c>
      <c r="T123" s="500">
        <v>0</v>
      </c>
      <c r="U123" s="501">
        <v>1</v>
      </c>
    </row>
    <row r="124" spans="1:21" s="6" customFormat="1" ht="12">
      <c r="A124" s="496" t="s">
        <v>196</v>
      </c>
      <c r="B124" s="497">
        <v>0</v>
      </c>
      <c r="C124" s="498">
        <v>0</v>
      </c>
      <c r="D124" s="498">
        <v>0</v>
      </c>
      <c r="E124" s="498">
        <v>0</v>
      </c>
      <c r="F124" s="498">
        <v>0</v>
      </c>
      <c r="G124" s="498">
        <v>0</v>
      </c>
      <c r="H124" s="498">
        <v>0</v>
      </c>
      <c r="I124" s="498">
        <v>0</v>
      </c>
      <c r="J124" s="498">
        <v>1</v>
      </c>
      <c r="K124" s="498">
        <v>0</v>
      </c>
      <c r="L124" s="499">
        <v>1</v>
      </c>
      <c r="M124" s="499">
        <v>0</v>
      </c>
      <c r="N124" s="499">
        <v>0</v>
      </c>
      <c r="O124" s="498">
        <v>0</v>
      </c>
      <c r="P124" s="498">
        <v>0</v>
      </c>
      <c r="Q124" s="498">
        <v>1</v>
      </c>
      <c r="R124" s="498">
        <v>1</v>
      </c>
      <c r="S124" s="498">
        <v>0</v>
      </c>
      <c r="T124" s="500">
        <v>2</v>
      </c>
      <c r="U124" s="501">
        <v>6</v>
      </c>
    </row>
    <row r="125" spans="1:21" s="6" customFormat="1" ht="12">
      <c r="A125" s="496" t="s">
        <v>64</v>
      </c>
      <c r="B125" s="497">
        <v>0</v>
      </c>
      <c r="C125" s="498">
        <v>0</v>
      </c>
      <c r="D125" s="498">
        <v>1</v>
      </c>
      <c r="E125" s="498">
        <v>1</v>
      </c>
      <c r="F125" s="498">
        <v>1</v>
      </c>
      <c r="G125" s="498">
        <v>0</v>
      </c>
      <c r="H125" s="498">
        <v>4</v>
      </c>
      <c r="I125" s="498">
        <v>0</v>
      </c>
      <c r="J125" s="498">
        <v>0</v>
      </c>
      <c r="K125" s="498">
        <v>4</v>
      </c>
      <c r="L125" s="499">
        <v>8</v>
      </c>
      <c r="M125" s="499">
        <v>9</v>
      </c>
      <c r="N125" s="499">
        <v>4</v>
      </c>
      <c r="O125" s="498">
        <v>9</v>
      </c>
      <c r="P125" s="498">
        <v>2</v>
      </c>
      <c r="Q125" s="498">
        <v>1</v>
      </c>
      <c r="R125" s="498">
        <v>8</v>
      </c>
      <c r="S125" s="498">
        <v>1</v>
      </c>
      <c r="T125" s="500">
        <v>1</v>
      </c>
      <c r="U125" s="501">
        <v>54</v>
      </c>
    </row>
    <row r="126" spans="1:21" s="6" customFormat="1" ht="12">
      <c r="A126" s="496" t="s">
        <v>197</v>
      </c>
      <c r="B126" s="497">
        <v>0</v>
      </c>
      <c r="C126" s="498">
        <v>0</v>
      </c>
      <c r="D126" s="498">
        <v>0</v>
      </c>
      <c r="E126" s="498">
        <v>0</v>
      </c>
      <c r="F126" s="498">
        <v>0</v>
      </c>
      <c r="G126" s="498">
        <v>0</v>
      </c>
      <c r="H126" s="498">
        <v>0</v>
      </c>
      <c r="I126" s="498">
        <v>0</v>
      </c>
      <c r="J126" s="498">
        <v>0</v>
      </c>
      <c r="K126" s="498">
        <v>0</v>
      </c>
      <c r="L126" s="499">
        <v>0</v>
      </c>
      <c r="M126" s="499">
        <v>0</v>
      </c>
      <c r="N126" s="499">
        <v>0</v>
      </c>
      <c r="O126" s="498">
        <v>1</v>
      </c>
      <c r="P126" s="498">
        <v>1</v>
      </c>
      <c r="Q126" s="498">
        <v>0</v>
      </c>
      <c r="R126" s="498">
        <v>2</v>
      </c>
      <c r="S126" s="498">
        <v>0</v>
      </c>
      <c r="T126" s="500">
        <v>0</v>
      </c>
      <c r="U126" s="501">
        <v>4</v>
      </c>
    </row>
    <row r="127" spans="1:21" s="6" customFormat="1" ht="12">
      <c r="A127" s="496" t="s">
        <v>293</v>
      </c>
      <c r="B127" s="497">
        <v>5</v>
      </c>
      <c r="C127" s="498">
        <v>11</v>
      </c>
      <c r="D127" s="498">
        <v>18</v>
      </c>
      <c r="E127" s="498">
        <v>15</v>
      </c>
      <c r="F127" s="498">
        <v>18</v>
      </c>
      <c r="G127" s="498">
        <v>8</v>
      </c>
      <c r="H127" s="498">
        <v>22</v>
      </c>
      <c r="I127" s="498">
        <v>6</v>
      </c>
      <c r="J127" s="498">
        <v>0</v>
      </c>
      <c r="K127" s="498">
        <v>0</v>
      </c>
      <c r="L127" s="499">
        <v>0</v>
      </c>
      <c r="M127" s="499">
        <v>0</v>
      </c>
      <c r="N127" s="499">
        <v>0</v>
      </c>
      <c r="O127" s="498">
        <v>0</v>
      </c>
      <c r="P127" s="498">
        <v>0</v>
      </c>
      <c r="Q127" s="498">
        <v>0</v>
      </c>
      <c r="R127" s="498">
        <v>0</v>
      </c>
      <c r="S127" s="498">
        <v>0</v>
      </c>
      <c r="T127" s="500">
        <v>0</v>
      </c>
      <c r="U127" s="501">
        <v>103</v>
      </c>
    </row>
    <row r="128" spans="1:21" s="4" customFormat="1" ht="12.75">
      <c r="A128" s="496" t="s">
        <v>322</v>
      </c>
      <c r="B128" s="497">
        <v>0</v>
      </c>
      <c r="C128" s="498">
        <v>0</v>
      </c>
      <c r="D128" s="498">
        <v>0</v>
      </c>
      <c r="E128" s="498">
        <v>0</v>
      </c>
      <c r="F128" s="498">
        <v>0</v>
      </c>
      <c r="G128" s="498">
        <v>0</v>
      </c>
      <c r="H128" s="498">
        <v>0</v>
      </c>
      <c r="I128" s="498">
        <v>0</v>
      </c>
      <c r="J128" s="498">
        <v>0</v>
      </c>
      <c r="K128" s="498">
        <v>0</v>
      </c>
      <c r="L128" s="499">
        <v>0</v>
      </c>
      <c r="M128" s="499">
        <v>0</v>
      </c>
      <c r="N128" s="499">
        <v>0</v>
      </c>
      <c r="O128" s="498">
        <v>0</v>
      </c>
      <c r="P128" s="498">
        <v>0</v>
      </c>
      <c r="Q128" s="498">
        <v>0</v>
      </c>
      <c r="R128" s="498">
        <v>0</v>
      </c>
      <c r="S128" s="498">
        <v>1</v>
      </c>
      <c r="T128" s="500">
        <v>0</v>
      </c>
      <c r="U128" s="501">
        <v>1</v>
      </c>
    </row>
    <row r="129" spans="1:21" s="4" customFormat="1" ht="12.75">
      <c r="A129" s="496" t="s">
        <v>200</v>
      </c>
      <c r="B129" s="497">
        <v>0</v>
      </c>
      <c r="C129" s="498">
        <v>0</v>
      </c>
      <c r="D129" s="498">
        <v>0</v>
      </c>
      <c r="E129" s="498">
        <v>0</v>
      </c>
      <c r="F129" s="498">
        <v>0</v>
      </c>
      <c r="G129" s="498">
        <v>0</v>
      </c>
      <c r="H129" s="498">
        <v>0</v>
      </c>
      <c r="I129" s="498">
        <v>0</v>
      </c>
      <c r="J129" s="498">
        <v>0</v>
      </c>
      <c r="K129" s="498">
        <v>0</v>
      </c>
      <c r="L129" s="499">
        <v>0</v>
      </c>
      <c r="M129" s="499">
        <v>1</v>
      </c>
      <c r="N129" s="499">
        <v>0</v>
      </c>
      <c r="O129" s="498">
        <v>0</v>
      </c>
      <c r="P129" s="498">
        <v>0</v>
      </c>
      <c r="Q129" s="498">
        <v>1</v>
      </c>
      <c r="R129" s="498">
        <v>0</v>
      </c>
      <c r="S129" s="498">
        <v>0</v>
      </c>
      <c r="T129" s="500">
        <v>0</v>
      </c>
      <c r="U129" s="501">
        <v>2</v>
      </c>
    </row>
    <row r="130" spans="1:21" s="27" customFormat="1" ht="12">
      <c r="A130" s="525" t="s">
        <v>25</v>
      </c>
      <c r="B130" s="526">
        <v>140</v>
      </c>
      <c r="C130" s="522">
        <v>164</v>
      </c>
      <c r="D130" s="522">
        <v>38</v>
      </c>
      <c r="E130" s="522">
        <v>57</v>
      </c>
      <c r="F130" s="522">
        <v>102</v>
      </c>
      <c r="G130" s="522">
        <v>96</v>
      </c>
      <c r="H130" s="522">
        <v>115</v>
      </c>
      <c r="I130" s="522">
        <v>149</v>
      </c>
      <c r="J130" s="522">
        <v>286</v>
      </c>
      <c r="K130" s="522">
        <v>288</v>
      </c>
      <c r="L130" s="523">
        <v>267</v>
      </c>
      <c r="M130" s="523">
        <v>323</v>
      </c>
      <c r="N130" s="523">
        <v>234</v>
      </c>
      <c r="O130" s="522">
        <v>214</v>
      </c>
      <c r="P130" s="522">
        <v>178</v>
      </c>
      <c r="Q130" s="522">
        <v>226</v>
      </c>
      <c r="R130" s="522">
        <v>751</v>
      </c>
      <c r="S130" s="522">
        <v>168</v>
      </c>
      <c r="T130" s="527">
        <v>95</v>
      </c>
      <c r="U130" s="524">
        <v>3891</v>
      </c>
    </row>
    <row r="131" spans="1:21" s="6" customFormat="1" ht="22.5">
      <c r="A131" s="496" t="s">
        <v>40</v>
      </c>
      <c r="B131" s="497">
        <v>1</v>
      </c>
      <c r="C131" s="498">
        <v>1</v>
      </c>
      <c r="D131" s="498">
        <v>12</v>
      </c>
      <c r="E131" s="498">
        <v>6</v>
      </c>
      <c r="F131" s="498">
        <v>6</v>
      </c>
      <c r="G131" s="498">
        <v>20</v>
      </c>
      <c r="H131" s="498">
        <v>24</v>
      </c>
      <c r="I131" s="498">
        <v>16</v>
      </c>
      <c r="J131" s="498">
        <v>22</v>
      </c>
      <c r="K131" s="498">
        <v>36</v>
      </c>
      <c r="L131" s="499">
        <v>26</v>
      </c>
      <c r="M131" s="499">
        <v>67</v>
      </c>
      <c r="N131" s="499">
        <v>131</v>
      </c>
      <c r="O131" s="498">
        <v>59</v>
      </c>
      <c r="P131" s="498">
        <v>45</v>
      </c>
      <c r="Q131" s="498">
        <v>73</v>
      </c>
      <c r="R131" s="498">
        <v>101</v>
      </c>
      <c r="S131" s="498">
        <v>63</v>
      </c>
      <c r="T131" s="500">
        <v>20</v>
      </c>
      <c r="U131" s="501">
        <v>729</v>
      </c>
    </row>
    <row r="132" spans="1:21" ht="12.75">
      <c r="A132" s="496" t="s">
        <v>62</v>
      </c>
      <c r="B132" s="497">
        <v>0</v>
      </c>
      <c r="C132" s="498">
        <v>0</v>
      </c>
      <c r="D132" s="498">
        <v>1</v>
      </c>
      <c r="E132" s="498">
        <v>0</v>
      </c>
      <c r="F132" s="498">
        <v>0</v>
      </c>
      <c r="G132" s="498">
        <v>0</v>
      </c>
      <c r="H132" s="498">
        <v>0</v>
      </c>
      <c r="I132" s="498">
        <v>0</v>
      </c>
      <c r="J132" s="498">
        <v>0</v>
      </c>
      <c r="K132" s="498">
        <v>6</v>
      </c>
      <c r="L132" s="499">
        <v>68</v>
      </c>
      <c r="M132" s="499">
        <v>22</v>
      </c>
      <c r="N132" s="499">
        <v>15</v>
      </c>
      <c r="O132" s="498">
        <v>11</v>
      </c>
      <c r="P132" s="498">
        <v>15</v>
      </c>
      <c r="Q132" s="498">
        <v>5</v>
      </c>
      <c r="R132" s="498">
        <v>1</v>
      </c>
      <c r="S132" s="498">
        <v>1</v>
      </c>
      <c r="T132" s="500">
        <v>0</v>
      </c>
      <c r="U132" s="501">
        <v>145</v>
      </c>
    </row>
    <row r="133" spans="1:21" ht="12.75">
      <c r="A133" s="528" t="s">
        <v>41</v>
      </c>
      <c r="B133" s="529">
        <v>1602</v>
      </c>
      <c r="C133" s="530">
        <v>2226</v>
      </c>
      <c r="D133" s="530">
        <v>841</v>
      </c>
      <c r="E133" s="530">
        <v>2207</v>
      </c>
      <c r="F133" s="530">
        <v>1187</v>
      </c>
      <c r="G133" s="530">
        <v>1417</v>
      </c>
      <c r="H133" s="530">
        <v>2211</v>
      </c>
      <c r="I133" s="530">
        <v>2109</v>
      </c>
      <c r="J133" s="530">
        <v>4085</v>
      </c>
      <c r="K133" s="530">
        <v>7218</v>
      </c>
      <c r="L133" s="531">
        <v>8793</v>
      </c>
      <c r="M133" s="531">
        <v>18094</v>
      </c>
      <c r="N133" s="531">
        <v>8484</v>
      </c>
      <c r="O133" s="530">
        <v>11400</v>
      </c>
      <c r="P133" s="530">
        <v>5459</v>
      </c>
      <c r="Q133" s="530">
        <v>4021</v>
      </c>
      <c r="R133" s="530">
        <v>3016</v>
      </c>
      <c r="S133" s="530">
        <v>1878</v>
      </c>
      <c r="T133" s="532">
        <v>1280</v>
      </c>
      <c r="U133" s="533">
        <v>87528</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0">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3"/>
      <c r="B1" s="619" t="s">
        <v>117</v>
      </c>
      <c r="C1" s="620"/>
      <c r="D1" s="620"/>
      <c r="E1" s="620"/>
      <c r="F1" s="620"/>
      <c r="G1" s="620"/>
      <c r="H1" s="102"/>
      <c r="I1" s="233"/>
      <c r="J1" s="102"/>
      <c r="K1" s="245" t="s">
        <v>211</v>
      </c>
      <c r="L1" s="131"/>
    </row>
    <row r="2" spans="1:12" s="103" customFormat="1" ht="15.75">
      <c r="A2" s="233"/>
      <c r="B2" s="621" t="str">
        <f>CONCATENATE("květen 2004 - ",LOWER(Nastavení!$B$1))</f>
        <v>květen 2004 - září 2008</v>
      </c>
      <c r="C2" s="622"/>
      <c r="D2" s="622"/>
      <c r="E2" s="622"/>
      <c r="F2" s="622"/>
      <c r="G2" s="623"/>
      <c r="H2" s="107"/>
      <c r="I2" s="233"/>
      <c r="J2" s="244">
        <v>38108</v>
      </c>
      <c r="K2" s="245">
        <f>VLOOKUP(DATE(1900,MONTH(J2),1),$B$6:$G$17,YEAR(J2)-2002,FALSE)</f>
        <v>60</v>
      </c>
      <c r="L2" s="131"/>
    </row>
    <row r="3" spans="1:12" s="415" customFormat="1" ht="12.75">
      <c r="A3" s="412"/>
      <c r="B3" s="413"/>
      <c r="C3" s="413"/>
      <c r="D3" s="413"/>
      <c r="E3" s="413"/>
      <c r="F3" s="413"/>
      <c r="G3" s="424" t="s">
        <v>243</v>
      </c>
      <c r="H3" s="405"/>
      <c r="I3" s="412"/>
      <c r="J3" s="244">
        <v>38139</v>
      </c>
      <c r="K3" s="245">
        <f aca="true" t="shared" si="0" ref="K3:K66">VLOOKUP(DATE(1900,MONTH(J3),1),$B$6:$G$17,YEAR(J3)-2002,FALSE)</f>
        <v>83</v>
      </c>
      <c r="L3" s="414"/>
    </row>
    <row r="4" spans="1:12" ht="15">
      <c r="A4" s="233"/>
      <c r="B4" s="111" t="s">
        <v>123</v>
      </c>
      <c r="C4" s="624">
        <v>2004</v>
      </c>
      <c r="D4" s="624">
        <v>2005</v>
      </c>
      <c r="E4" s="624">
        <v>2006</v>
      </c>
      <c r="F4" s="624">
        <v>2007</v>
      </c>
      <c r="G4" s="624">
        <v>2008</v>
      </c>
      <c r="H4" s="107"/>
      <c r="J4" s="244">
        <v>38169</v>
      </c>
      <c r="K4" s="245">
        <f t="shared" si="0"/>
        <v>101</v>
      </c>
      <c r="L4" s="131"/>
    </row>
    <row r="5" spans="1:12" ht="15">
      <c r="A5" s="233"/>
      <c r="B5" s="115" t="s">
        <v>124</v>
      </c>
      <c r="C5" s="625"/>
      <c r="D5" s="625"/>
      <c r="E5" s="625"/>
      <c r="F5" s="625"/>
      <c r="G5" s="625"/>
      <c r="H5" s="107"/>
      <c r="J5" s="244">
        <v>38200</v>
      </c>
      <c r="K5" s="245">
        <f t="shared" si="0"/>
        <v>94</v>
      </c>
      <c r="L5" s="131"/>
    </row>
    <row r="6" spans="1:12" s="104" customFormat="1" ht="15">
      <c r="A6" s="233"/>
      <c r="B6" s="376">
        <v>1</v>
      </c>
      <c r="C6" s="142"/>
      <c r="D6" s="137">
        <v>128</v>
      </c>
      <c r="E6" s="137">
        <v>136</v>
      </c>
      <c r="F6" s="138">
        <v>139</v>
      </c>
      <c r="G6" s="138">
        <v>99</v>
      </c>
      <c r="H6" s="110"/>
      <c r="I6" s="109"/>
      <c r="J6" s="244">
        <v>38231</v>
      </c>
      <c r="K6" s="245">
        <f t="shared" si="0"/>
        <v>61</v>
      </c>
      <c r="L6" s="131"/>
    </row>
    <row r="7" spans="1:12" s="104" customFormat="1" ht="15">
      <c r="A7" s="233"/>
      <c r="B7" s="377">
        <v>32</v>
      </c>
      <c r="C7" s="143"/>
      <c r="D7" s="105">
        <v>126</v>
      </c>
      <c r="E7" s="105">
        <v>125</v>
      </c>
      <c r="F7" s="139">
        <v>73</v>
      </c>
      <c r="G7" s="139">
        <v>80</v>
      </c>
      <c r="H7" s="110"/>
      <c r="I7" s="109"/>
      <c r="J7" s="244">
        <v>38261</v>
      </c>
      <c r="K7" s="245">
        <f t="shared" si="0"/>
        <v>101</v>
      </c>
      <c r="L7" s="131"/>
    </row>
    <row r="8" spans="1:12" s="104" customFormat="1" ht="15">
      <c r="A8" s="233"/>
      <c r="B8" s="377">
        <v>61</v>
      </c>
      <c r="C8" s="143"/>
      <c r="D8" s="105">
        <v>115</v>
      </c>
      <c r="E8" s="105">
        <v>120</v>
      </c>
      <c r="F8" s="139">
        <v>79</v>
      </c>
      <c r="G8" s="139">
        <v>76</v>
      </c>
      <c r="H8" s="110"/>
      <c r="I8" s="109"/>
      <c r="J8" s="244">
        <v>38292</v>
      </c>
      <c r="K8" s="245">
        <f t="shared" si="0"/>
        <v>117</v>
      </c>
      <c r="L8" s="131"/>
    </row>
    <row r="9" spans="1:12" s="104" customFormat="1" ht="15">
      <c r="A9" s="233"/>
      <c r="B9" s="377">
        <v>92</v>
      </c>
      <c r="C9" s="143"/>
      <c r="D9" s="105">
        <v>97</v>
      </c>
      <c r="E9" s="105">
        <v>62</v>
      </c>
      <c r="F9" s="139">
        <v>64</v>
      </c>
      <c r="G9" s="139">
        <v>68</v>
      </c>
      <c r="H9" s="110"/>
      <c r="I9" s="109"/>
      <c r="J9" s="244">
        <v>38322</v>
      </c>
      <c r="K9" s="245">
        <f t="shared" si="0"/>
        <v>119</v>
      </c>
      <c r="L9" s="131"/>
    </row>
    <row r="10" spans="1:12" ht="15">
      <c r="A10" s="233"/>
      <c r="B10" s="377">
        <v>122</v>
      </c>
      <c r="C10" s="143">
        <v>60</v>
      </c>
      <c r="D10" s="105">
        <v>71</v>
      </c>
      <c r="E10" s="105">
        <v>111</v>
      </c>
      <c r="F10" s="139">
        <v>89</v>
      </c>
      <c r="G10" s="139">
        <v>63</v>
      </c>
      <c r="H10" s="107"/>
      <c r="J10" s="244">
        <v>38353</v>
      </c>
      <c r="K10" s="245">
        <f t="shared" si="0"/>
        <v>128</v>
      </c>
      <c r="L10" s="131"/>
    </row>
    <row r="11" spans="1:12" ht="15">
      <c r="A11" s="233"/>
      <c r="B11" s="377">
        <v>153</v>
      </c>
      <c r="C11" s="143">
        <v>83</v>
      </c>
      <c r="D11" s="105">
        <v>67</v>
      </c>
      <c r="E11" s="105">
        <v>71</v>
      </c>
      <c r="F11" s="139">
        <v>84</v>
      </c>
      <c r="G11" s="139">
        <v>74</v>
      </c>
      <c r="H11" s="107"/>
      <c r="J11" s="244">
        <v>38384</v>
      </c>
      <c r="K11" s="245">
        <f t="shared" si="0"/>
        <v>126</v>
      </c>
      <c r="L11" s="131"/>
    </row>
    <row r="12" spans="1:12" ht="15">
      <c r="A12" s="233"/>
      <c r="B12" s="377">
        <v>183</v>
      </c>
      <c r="C12" s="143">
        <v>101</v>
      </c>
      <c r="D12" s="105">
        <v>79</v>
      </c>
      <c r="E12" s="105">
        <v>80</v>
      </c>
      <c r="F12" s="139">
        <v>97</v>
      </c>
      <c r="G12" s="139">
        <v>62</v>
      </c>
      <c r="H12" s="107"/>
      <c r="J12" s="244">
        <v>38412</v>
      </c>
      <c r="K12" s="245">
        <f t="shared" si="0"/>
        <v>115</v>
      </c>
      <c r="L12" s="131"/>
    </row>
    <row r="13" spans="1:12" ht="15">
      <c r="A13" s="233"/>
      <c r="B13" s="377">
        <v>214</v>
      </c>
      <c r="C13" s="143">
        <v>94</v>
      </c>
      <c r="D13" s="105">
        <v>79</v>
      </c>
      <c r="E13" s="105">
        <v>82</v>
      </c>
      <c r="F13" s="139">
        <v>104</v>
      </c>
      <c r="G13" s="139">
        <v>71</v>
      </c>
      <c r="H13" s="107"/>
      <c r="J13" s="244">
        <v>38443</v>
      </c>
      <c r="K13" s="245">
        <f t="shared" si="0"/>
        <v>97</v>
      </c>
      <c r="L13" s="131"/>
    </row>
    <row r="14" spans="1:12" ht="15">
      <c r="A14" s="233"/>
      <c r="B14" s="377">
        <v>245</v>
      </c>
      <c r="C14" s="143">
        <v>61</v>
      </c>
      <c r="D14" s="105">
        <v>79</v>
      </c>
      <c r="E14" s="105">
        <v>104</v>
      </c>
      <c r="F14" s="139">
        <v>81</v>
      </c>
      <c r="G14" s="139">
        <v>68</v>
      </c>
      <c r="H14" s="107"/>
      <c r="J14" s="244">
        <v>38473</v>
      </c>
      <c r="K14" s="245">
        <f t="shared" si="0"/>
        <v>71</v>
      </c>
      <c r="L14" s="131"/>
    </row>
    <row r="15" spans="1:12" ht="15">
      <c r="A15" s="233"/>
      <c r="B15" s="377">
        <v>275</v>
      </c>
      <c r="C15" s="143">
        <v>101</v>
      </c>
      <c r="D15" s="105">
        <v>77</v>
      </c>
      <c r="E15" s="105">
        <v>80</v>
      </c>
      <c r="F15" s="139">
        <v>124</v>
      </c>
      <c r="G15" s="139"/>
      <c r="H15" s="107"/>
      <c r="J15" s="244">
        <v>38504</v>
      </c>
      <c r="K15" s="245">
        <f t="shared" si="0"/>
        <v>67</v>
      </c>
      <c r="L15" s="131"/>
    </row>
    <row r="16" spans="1:12" ht="15">
      <c r="A16" s="233"/>
      <c r="B16" s="377">
        <v>306</v>
      </c>
      <c r="C16" s="143">
        <v>117</v>
      </c>
      <c r="D16" s="105">
        <v>120</v>
      </c>
      <c r="E16" s="105">
        <v>105</v>
      </c>
      <c r="F16" s="139">
        <v>77</v>
      </c>
      <c r="G16" s="139"/>
      <c r="H16" s="107"/>
      <c r="J16" s="244">
        <v>38534</v>
      </c>
      <c r="K16" s="245">
        <f t="shared" si="0"/>
        <v>79</v>
      </c>
      <c r="L16" s="131"/>
    </row>
    <row r="17" spans="1:12" ht="15">
      <c r="A17" s="233"/>
      <c r="B17" s="378">
        <v>336</v>
      </c>
      <c r="C17" s="144">
        <v>119</v>
      </c>
      <c r="D17" s="140">
        <v>130</v>
      </c>
      <c r="E17" s="140">
        <v>73</v>
      </c>
      <c r="F17" s="141">
        <v>63</v>
      </c>
      <c r="G17" s="141"/>
      <c r="H17" s="107"/>
      <c r="J17" s="244">
        <v>38565</v>
      </c>
      <c r="K17" s="245">
        <f t="shared" si="0"/>
        <v>79</v>
      </c>
      <c r="L17" s="131"/>
    </row>
    <row r="18" spans="1:12" ht="15">
      <c r="A18" s="233"/>
      <c r="B18" s="136" t="s">
        <v>118</v>
      </c>
      <c r="C18" s="136">
        <f>SUM(C10:C17)</f>
        <v>736</v>
      </c>
      <c r="D18" s="136">
        <f>SUM(D6:D17)</f>
        <v>1168</v>
      </c>
      <c r="E18" s="136">
        <f>SUM(E6:E17)</f>
        <v>1149</v>
      </c>
      <c r="F18" s="136">
        <f>SUM(F6:F17)</f>
        <v>1074</v>
      </c>
      <c r="G18" s="136">
        <f>SUM(G6:G17)</f>
        <v>661</v>
      </c>
      <c r="H18" s="107"/>
      <c r="J18" s="244">
        <v>38596</v>
      </c>
      <c r="K18" s="245">
        <f t="shared" si="0"/>
        <v>79</v>
      </c>
      <c r="L18" s="131"/>
    </row>
    <row r="19" spans="1:12" ht="15">
      <c r="A19" s="233"/>
      <c r="B19" s="626" t="s">
        <v>125</v>
      </c>
      <c r="C19" s="627"/>
      <c r="D19" s="627"/>
      <c r="E19" s="628"/>
      <c r="F19" s="369"/>
      <c r="G19" s="145">
        <f>SUM(C18:G18)</f>
        <v>4788</v>
      </c>
      <c r="H19" s="107"/>
      <c r="J19" s="244">
        <v>38626</v>
      </c>
      <c r="K19" s="245">
        <f t="shared" si="0"/>
        <v>77</v>
      </c>
      <c r="L19" s="131"/>
    </row>
    <row r="20" spans="1:12" ht="15">
      <c r="A20" s="233"/>
      <c r="B20" s="108"/>
      <c r="C20" s="108"/>
      <c r="D20" s="108"/>
      <c r="E20" s="108"/>
      <c r="F20" s="108"/>
      <c r="G20" s="108"/>
      <c r="J20" s="244">
        <v>38657</v>
      </c>
      <c r="K20" s="245">
        <f t="shared" si="0"/>
        <v>120</v>
      </c>
      <c r="L20" s="131"/>
    </row>
    <row r="21" spans="1:12" ht="15">
      <c r="A21" s="233"/>
      <c r="C21" s="108"/>
      <c r="D21" s="108"/>
      <c r="E21" s="108"/>
      <c r="F21" s="108"/>
      <c r="J21" s="244">
        <v>38687</v>
      </c>
      <c r="K21" s="245">
        <f t="shared" si="0"/>
        <v>130</v>
      </c>
      <c r="L21" s="131"/>
    </row>
    <row r="22" spans="1:12" ht="15">
      <c r="A22" s="233"/>
      <c r="C22" s="108"/>
      <c r="D22" s="108"/>
      <c r="E22" s="108"/>
      <c r="F22" s="108"/>
      <c r="J22" s="244">
        <v>38718</v>
      </c>
      <c r="K22" s="245">
        <f t="shared" si="0"/>
        <v>136</v>
      </c>
      <c r="L22" s="131"/>
    </row>
    <row r="23" spans="1:12" ht="15">
      <c r="A23" s="233"/>
      <c r="C23" s="108"/>
      <c r="D23" s="108"/>
      <c r="E23" s="108"/>
      <c r="F23" s="108"/>
      <c r="J23" s="244">
        <v>38749</v>
      </c>
      <c r="K23" s="245">
        <f t="shared" si="0"/>
        <v>125</v>
      </c>
      <c r="L23" s="131"/>
    </row>
    <row r="24" spans="1:12" ht="15">
      <c r="A24" s="233"/>
      <c r="J24" s="244">
        <v>38777</v>
      </c>
      <c r="K24" s="245">
        <f t="shared" si="0"/>
        <v>120</v>
      </c>
      <c r="L24" s="131"/>
    </row>
    <row r="25" spans="1:12" ht="15">
      <c r="A25" s="233"/>
      <c r="J25" s="244">
        <v>38808</v>
      </c>
      <c r="K25" s="245">
        <f t="shared" si="0"/>
        <v>62</v>
      </c>
      <c r="L25" s="131"/>
    </row>
    <row r="26" spans="1:12" ht="15">
      <c r="A26" s="233"/>
      <c r="J26" s="244">
        <v>38838</v>
      </c>
      <c r="K26" s="245">
        <f t="shared" si="0"/>
        <v>111</v>
      </c>
      <c r="L26" s="131"/>
    </row>
    <row r="27" spans="1:12" ht="15">
      <c r="A27" s="233"/>
      <c r="J27" s="244">
        <v>38869</v>
      </c>
      <c r="K27" s="245">
        <f t="shared" si="0"/>
        <v>71</v>
      </c>
      <c r="L27" s="131"/>
    </row>
    <row r="28" spans="1:12" ht="15">
      <c r="A28" s="233"/>
      <c r="J28" s="244">
        <v>38899</v>
      </c>
      <c r="K28" s="245">
        <f t="shared" si="0"/>
        <v>80</v>
      </c>
      <c r="L28" s="131"/>
    </row>
    <row r="29" spans="1:12" ht="15">
      <c r="A29" s="233"/>
      <c r="J29" s="244">
        <v>38930</v>
      </c>
      <c r="K29" s="245">
        <f t="shared" si="0"/>
        <v>82</v>
      </c>
      <c r="L29" s="131"/>
    </row>
    <row r="30" spans="1:12" ht="15">
      <c r="A30" s="233"/>
      <c r="J30" s="244">
        <v>38961</v>
      </c>
      <c r="K30" s="245">
        <f t="shared" si="0"/>
        <v>104</v>
      </c>
      <c r="L30" s="131"/>
    </row>
    <row r="31" spans="1:12" ht="15">
      <c r="A31" s="233"/>
      <c r="J31" s="244">
        <v>38991</v>
      </c>
      <c r="K31" s="245">
        <f t="shared" si="0"/>
        <v>80</v>
      </c>
      <c r="L31" s="131"/>
    </row>
    <row r="32" spans="1:12" ht="15">
      <c r="A32" s="233"/>
      <c r="J32" s="244">
        <v>39022</v>
      </c>
      <c r="K32" s="245">
        <f t="shared" si="0"/>
        <v>105</v>
      </c>
      <c r="L32" s="131"/>
    </row>
    <row r="33" spans="1:12" ht="15">
      <c r="A33" s="233"/>
      <c r="J33" s="244">
        <v>39052</v>
      </c>
      <c r="K33" s="245">
        <f t="shared" si="0"/>
        <v>73</v>
      </c>
      <c r="L33" s="131"/>
    </row>
    <row r="34" spans="1:12" ht="15">
      <c r="A34" s="233"/>
      <c r="J34" s="244">
        <v>39083</v>
      </c>
      <c r="K34" s="245">
        <f t="shared" si="0"/>
        <v>139</v>
      </c>
      <c r="L34" s="131"/>
    </row>
    <row r="35" spans="1:12" ht="15">
      <c r="A35" s="233"/>
      <c r="J35" s="244">
        <v>39114</v>
      </c>
      <c r="K35" s="245">
        <f t="shared" si="0"/>
        <v>73</v>
      </c>
      <c r="L35" s="131"/>
    </row>
    <row r="36" spans="1:12" ht="15">
      <c r="A36" s="233"/>
      <c r="J36" s="244">
        <v>39142</v>
      </c>
      <c r="K36" s="245">
        <f t="shared" si="0"/>
        <v>79</v>
      </c>
      <c r="L36" s="131"/>
    </row>
    <row r="37" spans="1:12" ht="15">
      <c r="A37" s="233"/>
      <c r="J37" s="244">
        <v>39173</v>
      </c>
      <c r="K37" s="245">
        <f t="shared" si="0"/>
        <v>64</v>
      </c>
      <c r="L37" s="131"/>
    </row>
    <row r="38" spans="1:12" ht="15">
      <c r="A38" s="233"/>
      <c r="J38" s="244">
        <v>39203</v>
      </c>
      <c r="K38" s="245">
        <f t="shared" si="0"/>
        <v>89</v>
      </c>
      <c r="L38" s="131"/>
    </row>
    <row r="39" spans="1:12" ht="15">
      <c r="A39" s="233"/>
      <c r="J39" s="244">
        <v>39234</v>
      </c>
      <c r="K39" s="245">
        <f t="shared" si="0"/>
        <v>84</v>
      </c>
      <c r="L39" s="131"/>
    </row>
    <row r="40" spans="1:12" ht="15">
      <c r="A40" s="233"/>
      <c r="J40" s="244">
        <v>39264</v>
      </c>
      <c r="K40" s="245">
        <f t="shared" si="0"/>
        <v>97</v>
      </c>
      <c r="L40" s="131"/>
    </row>
    <row r="41" spans="1:12" ht="15">
      <c r="A41" s="233"/>
      <c r="J41" s="244">
        <v>39295</v>
      </c>
      <c r="K41" s="245">
        <f t="shared" si="0"/>
        <v>104</v>
      </c>
      <c r="L41" s="131"/>
    </row>
    <row r="42" spans="1:12" ht="15">
      <c r="A42" s="233"/>
      <c r="J42" s="244">
        <v>39326</v>
      </c>
      <c r="K42" s="245">
        <f t="shared" si="0"/>
        <v>81</v>
      </c>
      <c r="L42" s="131"/>
    </row>
    <row r="43" spans="1:12" ht="15">
      <c r="A43" s="233"/>
      <c r="B43" s="616"/>
      <c r="C43" s="617"/>
      <c r="D43" s="617"/>
      <c r="E43" s="617"/>
      <c r="F43" s="617"/>
      <c r="G43" s="618"/>
      <c r="J43" s="244">
        <v>39356</v>
      </c>
      <c r="K43" s="245">
        <f t="shared" si="0"/>
        <v>124</v>
      </c>
      <c r="L43" s="131"/>
    </row>
    <row r="44" spans="10:12" ht="15">
      <c r="J44" s="244">
        <v>39387</v>
      </c>
      <c r="K44" s="245">
        <f t="shared" si="0"/>
        <v>77</v>
      </c>
      <c r="L44" s="131"/>
    </row>
    <row r="45" spans="10:12" ht="15">
      <c r="J45" s="244">
        <v>39417</v>
      </c>
      <c r="K45" s="245">
        <f t="shared" si="0"/>
        <v>63</v>
      </c>
      <c r="L45" s="131"/>
    </row>
    <row r="46" spans="10:12" ht="15">
      <c r="J46" s="244">
        <v>39448</v>
      </c>
      <c r="K46" s="245">
        <f t="shared" si="0"/>
        <v>99</v>
      </c>
      <c r="L46" s="131"/>
    </row>
    <row r="47" spans="10:12" ht="15">
      <c r="J47" s="244">
        <v>39479</v>
      </c>
      <c r="K47" s="245">
        <f t="shared" si="0"/>
        <v>80</v>
      </c>
      <c r="L47" s="131"/>
    </row>
    <row r="48" spans="10:12" ht="15">
      <c r="J48" s="244">
        <v>39508</v>
      </c>
      <c r="K48" s="245">
        <f t="shared" si="0"/>
        <v>76</v>
      </c>
      <c r="L48" s="131"/>
    </row>
    <row r="49" spans="10:12" ht="15">
      <c r="J49" s="244">
        <v>39539</v>
      </c>
      <c r="K49" s="245">
        <f t="shared" si="0"/>
        <v>68</v>
      </c>
      <c r="L49" s="131"/>
    </row>
    <row r="50" spans="10:12" ht="15">
      <c r="J50" s="244">
        <v>39569</v>
      </c>
      <c r="K50" s="245">
        <f t="shared" si="0"/>
        <v>63</v>
      </c>
      <c r="L50" s="131"/>
    </row>
    <row r="51" spans="10:12" ht="15">
      <c r="J51" s="244">
        <v>39600</v>
      </c>
      <c r="K51" s="245">
        <f t="shared" si="0"/>
        <v>74</v>
      </c>
      <c r="L51" s="131"/>
    </row>
    <row r="52" spans="10:12" ht="15">
      <c r="J52" s="244">
        <v>39630</v>
      </c>
      <c r="K52" s="245">
        <f t="shared" si="0"/>
        <v>62</v>
      </c>
      <c r="L52" s="131"/>
    </row>
    <row r="53" spans="10:12" ht="15">
      <c r="J53" s="244">
        <v>39661</v>
      </c>
      <c r="K53" s="245">
        <f t="shared" si="0"/>
        <v>71</v>
      </c>
      <c r="L53" s="131"/>
    </row>
    <row r="54" spans="10:12" ht="15">
      <c r="J54" s="244">
        <v>39692</v>
      </c>
      <c r="K54" s="245">
        <f t="shared" si="0"/>
        <v>68</v>
      </c>
      <c r="L54" s="131"/>
    </row>
    <row r="55" spans="10:12" ht="15">
      <c r="J55" s="244">
        <v>39722</v>
      </c>
      <c r="K55" s="245">
        <f t="shared" si="0"/>
        <v>0</v>
      </c>
      <c r="L55" s="131"/>
    </row>
    <row r="56" spans="10:12" ht="15">
      <c r="J56" s="244">
        <v>39753</v>
      </c>
      <c r="K56" s="245">
        <f t="shared" si="0"/>
        <v>0</v>
      </c>
      <c r="L56" s="131"/>
    </row>
    <row r="57" spans="10:12" ht="15">
      <c r="J57" s="244">
        <v>39783</v>
      </c>
      <c r="K57" s="245">
        <f t="shared" si="0"/>
        <v>0</v>
      </c>
      <c r="L57" s="131"/>
    </row>
    <row r="58" spans="10:12" ht="15">
      <c r="J58" s="244">
        <v>39814</v>
      </c>
      <c r="K58" s="245" t="e">
        <f t="shared" si="0"/>
        <v>#REF!</v>
      </c>
      <c r="L58" s="131"/>
    </row>
    <row r="59" spans="10:11" ht="12.75">
      <c r="J59" s="244">
        <v>39845</v>
      </c>
      <c r="K59" s="245" t="e">
        <f t="shared" si="0"/>
        <v>#REF!</v>
      </c>
    </row>
    <row r="60" spans="10:11" ht="12.75">
      <c r="J60" s="244">
        <v>39873</v>
      </c>
      <c r="K60" s="245" t="e">
        <f t="shared" si="0"/>
        <v>#REF!</v>
      </c>
    </row>
    <row r="61" spans="10:11" ht="12.75">
      <c r="J61" s="244">
        <v>39904</v>
      </c>
      <c r="K61" s="245" t="e">
        <f t="shared" si="0"/>
        <v>#REF!</v>
      </c>
    </row>
    <row r="62" spans="10:11" ht="12.75">
      <c r="J62" s="244">
        <v>39934</v>
      </c>
      <c r="K62" s="245" t="e">
        <f t="shared" si="0"/>
        <v>#REF!</v>
      </c>
    </row>
    <row r="63" spans="10:11" ht="12.75">
      <c r="J63" s="244">
        <v>39965</v>
      </c>
      <c r="K63" s="245" t="e">
        <f t="shared" si="0"/>
        <v>#REF!</v>
      </c>
    </row>
    <row r="64" spans="10:11" ht="12.75">
      <c r="J64" s="244">
        <v>39995</v>
      </c>
      <c r="K64" s="245" t="e">
        <f t="shared" si="0"/>
        <v>#REF!</v>
      </c>
    </row>
    <row r="65" spans="10:11" ht="12.75">
      <c r="J65" s="244">
        <v>40026</v>
      </c>
      <c r="K65" s="245" t="e">
        <f t="shared" si="0"/>
        <v>#REF!</v>
      </c>
    </row>
    <row r="66" spans="10:11" ht="12.75">
      <c r="J66" s="244">
        <v>40057</v>
      </c>
      <c r="K66" s="245" t="e">
        <f t="shared" si="0"/>
        <v>#REF!</v>
      </c>
    </row>
    <row r="67" spans="10:11" ht="12.75">
      <c r="J67" s="244">
        <v>40087</v>
      </c>
      <c r="K67" s="245" t="e">
        <f>VLOOKUP(DATE(1900,MONTH(J67),1),$B$6:$G$17,YEAR(J67)-2002,FALSE)</f>
        <v>#REF!</v>
      </c>
    </row>
    <row r="68" spans="10:11" ht="12.75">
      <c r="J68" s="244">
        <v>40118</v>
      </c>
      <c r="K68" s="245" t="e">
        <f>VLOOKUP(DATE(1900,MONTH(J68),1),$B$6:$G$17,YEAR(J68)-2002,FALSE)</f>
        <v>#REF!</v>
      </c>
    </row>
    <row r="69" spans="10:11" ht="12.75">
      <c r="J69" s="244">
        <v>40148</v>
      </c>
      <c r="K69" s="245"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82" sqref="A82:B83"/>
    </sheetView>
  </sheetViews>
  <sheetFormatPr defaultColWidth="9.140625" defaultRowHeight="12.75"/>
  <cols>
    <col min="1" max="1" width="22.7109375" style="75" bestFit="1" customWidth="1"/>
    <col min="2" max="12" width="6.140625" style="61" customWidth="1"/>
    <col min="13" max="13" width="9.140625" style="309" customWidth="1"/>
    <col min="14" max="16384" width="9.140625" style="59" customWidth="1"/>
  </cols>
  <sheetData>
    <row r="1" spans="1:13" s="114" customFormat="1" ht="18.75">
      <c r="A1" s="629" t="s">
        <v>134</v>
      </c>
      <c r="B1" s="630"/>
      <c r="C1" s="630"/>
      <c r="D1" s="630"/>
      <c r="E1" s="630"/>
      <c r="F1" s="630"/>
      <c r="G1" s="630"/>
      <c r="H1" s="630"/>
      <c r="I1" s="630"/>
      <c r="J1" s="630"/>
      <c r="K1" s="630"/>
      <c r="L1" s="631"/>
      <c r="M1" s="308"/>
    </row>
    <row r="2" spans="1:13" s="114" customFormat="1" ht="24.75" customHeight="1">
      <c r="A2" s="632" t="str">
        <f>LOWER(Nastavení!B1)</f>
        <v>září 2008</v>
      </c>
      <c r="B2" s="633"/>
      <c r="C2" s="633"/>
      <c r="D2" s="633"/>
      <c r="E2" s="633"/>
      <c r="F2" s="633"/>
      <c r="G2" s="633"/>
      <c r="H2" s="633"/>
      <c r="I2" s="633"/>
      <c r="J2" s="633"/>
      <c r="K2" s="633"/>
      <c r="L2" s="634"/>
      <c r="M2" s="308"/>
    </row>
    <row r="3" spans="1:13" s="419" customFormat="1" ht="10.5">
      <c r="A3" s="416"/>
      <c r="B3" s="417"/>
      <c r="C3" s="417"/>
      <c r="D3" s="417"/>
      <c r="E3" s="417"/>
      <c r="F3" s="417"/>
      <c r="G3" s="417"/>
      <c r="H3" s="417"/>
      <c r="I3" s="417"/>
      <c r="J3" s="417"/>
      <c r="K3" s="417"/>
      <c r="L3" s="424" t="s">
        <v>244</v>
      </c>
      <c r="M3" s="418"/>
    </row>
    <row r="4" spans="1:12" ht="96.75" customHeight="1">
      <c r="A4" s="234" t="s">
        <v>0</v>
      </c>
      <c r="B4" s="132" t="s">
        <v>345</v>
      </c>
      <c r="C4" s="133" t="s">
        <v>164</v>
      </c>
      <c r="D4" s="133" t="s">
        <v>165</v>
      </c>
      <c r="E4" s="133" t="s">
        <v>97</v>
      </c>
      <c r="F4" s="133" t="s">
        <v>166</v>
      </c>
      <c r="G4" s="133" t="s">
        <v>68</v>
      </c>
      <c r="H4" s="133" t="s">
        <v>167</v>
      </c>
      <c r="I4" s="133" t="s">
        <v>168</v>
      </c>
      <c r="J4" s="133" t="s">
        <v>169</v>
      </c>
      <c r="K4" s="133" t="s">
        <v>170</v>
      </c>
      <c r="L4" s="133" t="s">
        <v>346</v>
      </c>
    </row>
    <row r="5" spans="1:13" s="65" customFormat="1" ht="12">
      <c r="A5" s="235" t="s">
        <v>3</v>
      </c>
      <c r="B5" s="236">
        <v>77</v>
      </c>
      <c r="C5" s="237">
        <v>13</v>
      </c>
      <c r="D5" s="238">
        <v>0</v>
      </c>
      <c r="E5" s="238">
        <v>0</v>
      </c>
      <c r="F5" s="238">
        <v>1</v>
      </c>
      <c r="G5" s="238">
        <v>0</v>
      </c>
      <c r="H5" s="238">
        <v>1</v>
      </c>
      <c r="I5" s="238">
        <v>2</v>
      </c>
      <c r="J5" s="238">
        <v>1</v>
      </c>
      <c r="K5" s="238">
        <v>2</v>
      </c>
      <c r="L5" s="239">
        <v>89</v>
      </c>
      <c r="M5" s="310">
        <f aca="true" t="shared" si="0" ref="M5:M69">B5+C5-J5-L5+D5</f>
        <v>0</v>
      </c>
    </row>
    <row r="6" spans="1:13" s="65" customFormat="1" ht="12">
      <c r="A6" s="235" t="s">
        <v>201</v>
      </c>
      <c r="B6" s="240">
        <v>1</v>
      </c>
      <c r="C6" s="237">
        <v>0</v>
      </c>
      <c r="D6" s="238">
        <v>0</v>
      </c>
      <c r="E6" s="238">
        <v>0</v>
      </c>
      <c r="F6" s="238">
        <v>0</v>
      </c>
      <c r="G6" s="238">
        <v>0</v>
      </c>
      <c r="H6" s="238">
        <v>0</v>
      </c>
      <c r="I6" s="238">
        <v>0</v>
      </c>
      <c r="J6" s="238">
        <v>0</v>
      </c>
      <c r="K6" s="238">
        <v>0</v>
      </c>
      <c r="L6" s="239">
        <v>1</v>
      </c>
      <c r="M6" s="310">
        <f t="shared" si="0"/>
        <v>0</v>
      </c>
    </row>
    <row r="7" spans="1:13" s="65" customFormat="1" ht="12">
      <c r="A7" s="235" t="s">
        <v>5</v>
      </c>
      <c r="B7" s="237">
        <v>1</v>
      </c>
      <c r="C7" s="237">
        <v>0</v>
      </c>
      <c r="D7" s="238">
        <v>0</v>
      </c>
      <c r="E7" s="238">
        <v>0</v>
      </c>
      <c r="F7" s="238">
        <v>0</v>
      </c>
      <c r="G7" s="238">
        <v>0</v>
      </c>
      <c r="H7" s="238">
        <v>0</v>
      </c>
      <c r="I7" s="238">
        <v>0</v>
      </c>
      <c r="J7" s="238">
        <v>0</v>
      </c>
      <c r="K7" s="238">
        <v>0</v>
      </c>
      <c r="L7" s="239">
        <v>1</v>
      </c>
      <c r="M7" s="310">
        <f t="shared" si="0"/>
        <v>0</v>
      </c>
    </row>
    <row r="8" spans="1:13" s="65" customFormat="1" ht="12">
      <c r="A8" s="235" t="s">
        <v>277</v>
      </c>
      <c r="B8" s="237">
        <v>2</v>
      </c>
      <c r="C8" s="237">
        <v>2</v>
      </c>
      <c r="D8" s="238">
        <v>0</v>
      </c>
      <c r="E8" s="238">
        <v>0</v>
      </c>
      <c r="F8" s="238">
        <v>0</v>
      </c>
      <c r="G8" s="238">
        <v>0</v>
      </c>
      <c r="H8" s="238">
        <v>0</v>
      </c>
      <c r="I8" s="238">
        <v>0</v>
      </c>
      <c r="J8" s="238">
        <v>0</v>
      </c>
      <c r="K8" s="238">
        <v>0</v>
      </c>
      <c r="L8" s="239">
        <v>4</v>
      </c>
      <c r="M8" s="310">
        <f t="shared" si="0"/>
        <v>0</v>
      </c>
    </row>
    <row r="9" spans="1:13" s="65" customFormat="1" ht="12">
      <c r="A9" s="235" t="s">
        <v>8</v>
      </c>
      <c r="B9" s="237">
        <v>6</v>
      </c>
      <c r="C9" s="237">
        <v>0</v>
      </c>
      <c r="D9" s="238">
        <v>0</v>
      </c>
      <c r="E9" s="238">
        <v>0</v>
      </c>
      <c r="F9" s="238">
        <v>0</v>
      </c>
      <c r="G9" s="238">
        <v>0</v>
      </c>
      <c r="H9" s="238">
        <v>0</v>
      </c>
      <c r="I9" s="238">
        <v>0</v>
      </c>
      <c r="J9" s="238">
        <v>0</v>
      </c>
      <c r="K9" s="238">
        <v>0</v>
      </c>
      <c r="L9" s="239">
        <v>6</v>
      </c>
      <c r="M9" s="310">
        <f t="shared" si="0"/>
        <v>0</v>
      </c>
    </row>
    <row r="10" spans="1:13" s="65" customFormat="1" ht="12">
      <c r="A10" s="235" t="s">
        <v>9</v>
      </c>
      <c r="B10" s="237">
        <v>14</v>
      </c>
      <c r="C10" s="237">
        <v>1</v>
      </c>
      <c r="D10" s="238">
        <v>0</v>
      </c>
      <c r="E10" s="238">
        <v>0</v>
      </c>
      <c r="F10" s="238">
        <v>0</v>
      </c>
      <c r="G10" s="238">
        <v>2</v>
      </c>
      <c r="H10" s="238">
        <v>0</v>
      </c>
      <c r="I10" s="238">
        <v>2</v>
      </c>
      <c r="J10" s="238">
        <v>0</v>
      </c>
      <c r="K10" s="238">
        <v>1</v>
      </c>
      <c r="L10" s="239">
        <v>15</v>
      </c>
      <c r="M10" s="310">
        <f t="shared" si="0"/>
        <v>0</v>
      </c>
    </row>
    <row r="11" spans="1:13" s="65" customFormat="1" ht="12">
      <c r="A11" s="235" t="s">
        <v>10</v>
      </c>
      <c r="B11" s="237">
        <v>59</v>
      </c>
      <c r="C11" s="237">
        <v>4</v>
      </c>
      <c r="D11" s="238">
        <v>0</v>
      </c>
      <c r="E11" s="238">
        <v>1</v>
      </c>
      <c r="F11" s="238">
        <v>0</v>
      </c>
      <c r="G11" s="238">
        <v>2</v>
      </c>
      <c r="H11" s="238">
        <v>0</v>
      </c>
      <c r="I11" s="238">
        <v>3</v>
      </c>
      <c r="J11" s="238">
        <v>4</v>
      </c>
      <c r="K11" s="238">
        <v>0</v>
      </c>
      <c r="L11" s="239">
        <v>59</v>
      </c>
      <c r="M11" s="310">
        <f t="shared" si="0"/>
        <v>0</v>
      </c>
    </row>
    <row r="12" spans="1:13" s="65" customFormat="1" ht="12">
      <c r="A12" s="235" t="s">
        <v>11</v>
      </c>
      <c r="B12" s="237">
        <v>1</v>
      </c>
      <c r="C12" s="237">
        <v>0</v>
      </c>
      <c r="D12" s="238">
        <v>0</v>
      </c>
      <c r="E12" s="238">
        <v>0</v>
      </c>
      <c r="F12" s="238">
        <v>0</v>
      </c>
      <c r="G12" s="238">
        <v>0</v>
      </c>
      <c r="H12" s="238">
        <v>0</v>
      </c>
      <c r="I12" s="238">
        <v>0</v>
      </c>
      <c r="J12" s="238">
        <v>0</v>
      </c>
      <c r="K12" s="238">
        <v>0</v>
      </c>
      <c r="L12" s="239">
        <v>1</v>
      </c>
      <c r="M12" s="310">
        <f t="shared" si="0"/>
        <v>0</v>
      </c>
    </row>
    <row r="13" spans="1:13" s="65" customFormat="1" ht="12">
      <c r="A13" s="235" t="s">
        <v>189</v>
      </c>
      <c r="B13" s="237">
        <v>8</v>
      </c>
      <c r="C13" s="237">
        <v>0</v>
      </c>
      <c r="D13" s="238">
        <v>0</v>
      </c>
      <c r="E13" s="238">
        <v>1</v>
      </c>
      <c r="F13" s="238">
        <v>0</v>
      </c>
      <c r="G13" s="238">
        <v>0</v>
      </c>
      <c r="H13" s="238">
        <v>0</v>
      </c>
      <c r="I13" s="238">
        <v>1</v>
      </c>
      <c r="J13" s="238">
        <v>0</v>
      </c>
      <c r="K13" s="238">
        <v>0</v>
      </c>
      <c r="L13" s="239">
        <v>8</v>
      </c>
      <c r="M13" s="310">
        <f t="shared" si="0"/>
        <v>0</v>
      </c>
    </row>
    <row r="14" spans="1:13" s="65" customFormat="1" ht="12">
      <c r="A14" s="235" t="s">
        <v>12</v>
      </c>
      <c r="B14" s="237">
        <v>200</v>
      </c>
      <c r="C14" s="237">
        <v>16</v>
      </c>
      <c r="D14" s="238">
        <v>2</v>
      </c>
      <c r="E14" s="238">
        <v>17</v>
      </c>
      <c r="F14" s="238">
        <v>0</v>
      </c>
      <c r="G14" s="238">
        <v>5</v>
      </c>
      <c r="H14" s="238">
        <v>1</v>
      </c>
      <c r="I14" s="238">
        <v>23</v>
      </c>
      <c r="J14" s="238">
        <v>11</v>
      </c>
      <c r="K14" s="238">
        <v>8</v>
      </c>
      <c r="L14" s="239">
        <v>207</v>
      </c>
      <c r="M14" s="310">
        <f t="shared" si="0"/>
        <v>0</v>
      </c>
    </row>
    <row r="15" spans="1:13" s="65" customFormat="1" ht="12">
      <c r="A15" s="241" t="s">
        <v>13</v>
      </c>
      <c r="B15" s="303">
        <v>369</v>
      </c>
      <c r="C15" s="242">
        <v>36</v>
      </c>
      <c r="D15" s="242">
        <v>2</v>
      </c>
      <c r="E15" s="242">
        <v>19</v>
      </c>
      <c r="F15" s="242">
        <v>1</v>
      </c>
      <c r="G15" s="242">
        <v>9</v>
      </c>
      <c r="H15" s="242">
        <v>2</v>
      </c>
      <c r="I15" s="242">
        <v>31</v>
      </c>
      <c r="J15" s="242">
        <v>16</v>
      </c>
      <c r="K15" s="242">
        <v>11</v>
      </c>
      <c r="L15" s="242">
        <v>391</v>
      </c>
      <c r="M15" s="310">
        <f t="shared" si="0"/>
        <v>0</v>
      </c>
    </row>
    <row r="16" spans="1:13" s="65" customFormat="1" ht="12">
      <c r="A16" s="235" t="s">
        <v>38</v>
      </c>
      <c r="B16" s="237">
        <v>1</v>
      </c>
      <c r="C16" s="237">
        <v>0</v>
      </c>
      <c r="D16" s="238">
        <v>0</v>
      </c>
      <c r="E16" s="238">
        <v>0</v>
      </c>
      <c r="F16" s="238">
        <v>0</v>
      </c>
      <c r="G16" s="238">
        <v>0</v>
      </c>
      <c r="H16" s="238">
        <v>0</v>
      </c>
      <c r="I16" s="238">
        <v>0</v>
      </c>
      <c r="J16" s="238">
        <v>0</v>
      </c>
      <c r="K16" s="238">
        <v>0</v>
      </c>
      <c r="L16" s="239">
        <v>1</v>
      </c>
      <c r="M16" s="310">
        <f t="shared" si="0"/>
        <v>0</v>
      </c>
    </row>
    <row r="17" spans="1:13" s="65" customFormat="1" ht="12">
      <c r="A17" s="235" t="s">
        <v>32</v>
      </c>
      <c r="B17" s="237">
        <v>18</v>
      </c>
      <c r="C17" s="237">
        <v>1</v>
      </c>
      <c r="D17" s="238">
        <v>0</v>
      </c>
      <c r="E17" s="238">
        <v>1</v>
      </c>
      <c r="F17" s="238">
        <v>0</v>
      </c>
      <c r="G17" s="238">
        <v>1</v>
      </c>
      <c r="H17" s="238">
        <v>0</v>
      </c>
      <c r="I17" s="238">
        <v>2</v>
      </c>
      <c r="J17" s="238">
        <v>1</v>
      </c>
      <c r="K17" s="238">
        <v>1</v>
      </c>
      <c r="L17" s="239">
        <v>18</v>
      </c>
      <c r="M17" s="310">
        <f t="shared" si="0"/>
        <v>0</v>
      </c>
    </row>
    <row r="18" spans="1:13" s="65" customFormat="1" ht="12">
      <c r="A18" s="235" t="s">
        <v>60</v>
      </c>
      <c r="B18" s="237">
        <v>2</v>
      </c>
      <c r="C18" s="237">
        <v>3</v>
      </c>
      <c r="D18" s="238">
        <v>0</v>
      </c>
      <c r="E18" s="238">
        <v>0</v>
      </c>
      <c r="F18" s="238">
        <v>0</v>
      </c>
      <c r="G18" s="238">
        <v>0</v>
      </c>
      <c r="H18" s="238">
        <v>0</v>
      </c>
      <c r="I18" s="238">
        <v>0</v>
      </c>
      <c r="J18" s="238">
        <v>0</v>
      </c>
      <c r="K18" s="238">
        <v>0</v>
      </c>
      <c r="L18" s="239">
        <v>5</v>
      </c>
      <c r="M18" s="310">
        <f t="shared" si="0"/>
        <v>0</v>
      </c>
    </row>
    <row r="19" spans="1:13" ht="12.75">
      <c r="A19" s="235" t="s">
        <v>34</v>
      </c>
      <c r="B19" s="237">
        <v>5</v>
      </c>
      <c r="C19" s="237">
        <v>0</v>
      </c>
      <c r="D19" s="238">
        <v>0</v>
      </c>
      <c r="E19" s="238">
        <v>0</v>
      </c>
      <c r="F19" s="238">
        <v>0</v>
      </c>
      <c r="G19" s="238">
        <v>2</v>
      </c>
      <c r="H19" s="238">
        <v>0</v>
      </c>
      <c r="I19" s="238">
        <v>2</v>
      </c>
      <c r="J19" s="238">
        <v>1</v>
      </c>
      <c r="K19" s="238">
        <v>1</v>
      </c>
      <c r="L19" s="239">
        <v>4</v>
      </c>
      <c r="M19" s="310">
        <f t="shared" si="0"/>
        <v>0</v>
      </c>
    </row>
    <row r="20" spans="1:13" s="65" customFormat="1" ht="12">
      <c r="A20" s="235" t="s">
        <v>53</v>
      </c>
      <c r="B20" s="237">
        <v>24</v>
      </c>
      <c r="C20" s="237">
        <v>1</v>
      </c>
      <c r="D20" s="238">
        <v>0</v>
      </c>
      <c r="E20" s="238">
        <v>4</v>
      </c>
      <c r="F20" s="238">
        <v>0</v>
      </c>
      <c r="G20" s="238">
        <v>2</v>
      </c>
      <c r="H20" s="238">
        <v>0</v>
      </c>
      <c r="I20" s="238">
        <v>6</v>
      </c>
      <c r="J20" s="238">
        <v>2</v>
      </c>
      <c r="K20" s="238">
        <v>2</v>
      </c>
      <c r="L20" s="239">
        <v>23</v>
      </c>
      <c r="M20" s="310">
        <f t="shared" si="0"/>
        <v>0</v>
      </c>
    </row>
    <row r="21" spans="1:13" s="65" customFormat="1" ht="12">
      <c r="A21" s="235" t="s">
        <v>29</v>
      </c>
      <c r="B21" s="237">
        <v>21</v>
      </c>
      <c r="C21" s="237">
        <v>0</v>
      </c>
      <c r="D21" s="238">
        <v>0</v>
      </c>
      <c r="E21" s="238">
        <v>0</v>
      </c>
      <c r="F21" s="238">
        <v>0</v>
      </c>
      <c r="G21" s="238">
        <v>1</v>
      </c>
      <c r="H21" s="238">
        <v>0</v>
      </c>
      <c r="I21" s="238">
        <v>1</v>
      </c>
      <c r="J21" s="238">
        <v>0</v>
      </c>
      <c r="K21" s="238">
        <v>0</v>
      </c>
      <c r="L21" s="239">
        <v>21</v>
      </c>
      <c r="M21" s="310">
        <f t="shared" si="0"/>
        <v>0</v>
      </c>
    </row>
    <row r="22" spans="1:13" s="65" customFormat="1" ht="12">
      <c r="A22" s="235" t="s">
        <v>37</v>
      </c>
      <c r="B22" s="237">
        <v>6</v>
      </c>
      <c r="C22" s="237">
        <v>0</v>
      </c>
      <c r="D22" s="238">
        <v>0</v>
      </c>
      <c r="E22" s="238">
        <v>0</v>
      </c>
      <c r="F22" s="238">
        <v>0</v>
      </c>
      <c r="G22" s="238">
        <v>0</v>
      </c>
      <c r="H22" s="238">
        <v>1</v>
      </c>
      <c r="I22" s="238">
        <v>1</v>
      </c>
      <c r="J22" s="238">
        <v>0</v>
      </c>
      <c r="K22" s="238">
        <v>1</v>
      </c>
      <c r="L22" s="239">
        <v>6</v>
      </c>
      <c r="M22" s="310">
        <f t="shared" si="0"/>
        <v>0</v>
      </c>
    </row>
    <row r="23" spans="1:13" s="65" customFormat="1" ht="12">
      <c r="A23" s="235" t="s">
        <v>323</v>
      </c>
      <c r="B23" s="237">
        <v>2</v>
      </c>
      <c r="C23" s="237">
        <v>0</v>
      </c>
      <c r="D23" s="238">
        <v>0</v>
      </c>
      <c r="E23" s="238">
        <v>0</v>
      </c>
      <c r="F23" s="238">
        <v>0</v>
      </c>
      <c r="G23" s="238">
        <v>0</v>
      </c>
      <c r="H23" s="238">
        <v>0</v>
      </c>
      <c r="I23" s="238">
        <v>0</v>
      </c>
      <c r="J23" s="238">
        <v>0</v>
      </c>
      <c r="K23" s="238">
        <v>0</v>
      </c>
      <c r="L23" s="239">
        <v>2</v>
      </c>
      <c r="M23" s="310">
        <f t="shared" si="0"/>
        <v>0</v>
      </c>
    </row>
    <row r="24" spans="1:13" s="65" customFormat="1" ht="12">
      <c r="A24" s="235" t="s">
        <v>35</v>
      </c>
      <c r="B24" s="237">
        <v>8</v>
      </c>
      <c r="C24" s="237">
        <v>1</v>
      </c>
      <c r="D24" s="238">
        <v>0</v>
      </c>
      <c r="E24" s="238">
        <v>0</v>
      </c>
      <c r="F24" s="238">
        <v>0</v>
      </c>
      <c r="G24" s="238">
        <v>0</v>
      </c>
      <c r="H24" s="238">
        <v>0</v>
      </c>
      <c r="I24" s="238">
        <v>0</v>
      </c>
      <c r="J24" s="238">
        <v>1</v>
      </c>
      <c r="K24" s="238">
        <v>0</v>
      </c>
      <c r="L24" s="239">
        <v>8</v>
      </c>
      <c r="M24" s="310">
        <f t="shared" si="0"/>
        <v>0</v>
      </c>
    </row>
    <row r="25" spans="1:13" s="65" customFormat="1" ht="12">
      <c r="A25" s="235" t="s">
        <v>30</v>
      </c>
      <c r="B25" s="237">
        <v>3</v>
      </c>
      <c r="C25" s="237">
        <v>0</v>
      </c>
      <c r="D25" s="238">
        <v>0</v>
      </c>
      <c r="E25" s="238">
        <v>0</v>
      </c>
      <c r="F25" s="238">
        <v>0</v>
      </c>
      <c r="G25" s="238">
        <v>0</v>
      </c>
      <c r="H25" s="238">
        <v>1</v>
      </c>
      <c r="I25" s="238">
        <v>1</v>
      </c>
      <c r="J25" s="238">
        <v>0</v>
      </c>
      <c r="K25" s="238">
        <v>0</v>
      </c>
      <c r="L25" s="239">
        <v>3</v>
      </c>
      <c r="M25" s="310">
        <f t="shared" si="0"/>
        <v>0</v>
      </c>
    </row>
    <row r="26" spans="1:13" s="65" customFormat="1" ht="12">
      <c r="A26" s="235" t="s">
        <v>54</v>
      </c>
      <c r="B26" s="237">
        <v>1</v>
      </c>
      <c r="C26" s="237">
        <v>0</v>
      </c>
      <c r="D26" s="238">
        <v>0</v>
      </c>
      <c r="E26" s="238">
        <v>0</v>
      </c>
      <c r="F26" s="238">
        <v>0</v>
      </c>
      <c r="G26" s="238">
        <v>0</v>
      </c>
      <c r="H26" s="238">
        <v>0</v>
      </c>
      <c r="I26" s="238">
        <v>0</v>
      </c>
      <c r="J26" s="238">
        <v>0</v>
      </c>
      <c r="K26" s="238">
        <v>0</v>
      </c>
      <c r="L26" s="239">
        <v>1</v>
      </c>
      <c r="M26" s="310">
        <f t="shared" si="0"/>
        <v>0</v>
      </c>
    </row>
    <row r="27" spans="1:13" s="65" customFormat="1" ht="12">
      <c r="A27" s="235" t="s">
        <v>26</v>
      </c>
      <c r="B27" s="237">
        <v>88</v>
      </c>
      <c r="C27" s="237">
        <v>13</v>
      </c>
      <c r="D27" s="238">
        <v>0</v>
      </c>
      <c r="E27" s="238">
        <v>8</v>
      </c>
      <c r="F27" s="238">
        <v>0</v>
      </c>
      <c r="G27" s="238">
        <v>0</v>
      </c>
      <c r="H27" s="238">
        <v>0</v>
      </c>
      <c r="I27" s="238">
        <v>8</v>
      </c>
      <c r="J27" s="238">
        <v>12</v>
      </c>
      <c r="K27" s="238">
        <v>7</v>
      </c>
      <c r="L27" s="239">
        <v>89</v>
      </c>
      <c r="M27" s="310">
        <f t="shared" si="0"/>
        <v>0</v>
      </c>
    </row>
    <row r="28" spans="1:13" s="65" customFormat="1" ht="12">
      <c r="A28" s="235" t="s">
        <v>66</v>
      </c>
      <c r="B28" s="237">
        <v>22</v>
      </c>
      <c r="C28" s="237">
        <v>1</v>
      </c>
      <c r="D28" s="238">
        <v>0</v>
      </c>
      <c r="E28" s="238">
        <v>0</v>
      </c>
      <c r="F28" s="238">
        <v>1</v>
      </c>
      <c r="G28" s="238">
        <v>0</v>
      </c>
      <c r="H28" s="238">
        <v>0</v>
      </c>
      <c r="I28" s="238">
        <v>1</v>
      </c>
      <c r="J28" s="238">
        <v>0</v>
      </c>
      <c r="K28" s="238">
        <v>0</v>
      </c>
      <c r="L28" s="239">
        <v>23</v>
      </c>
      <c r="M28" s="310">
        <f t="shared" si="0"/>
        <v>0</v>
      </c>
    </row>
    <row r="29" spans="1:13" s="65" customFormat="1" ht="12">
      <c r="A29" s="235" t="s">
        <v>49</v>
      </c>
      <c r="B29" s="237">
        <v>133</v>
      </c>
      <c r="C29" s="237">
        <v>11</v>
      </c>
      <c r="D29" s="238">
        <v>0</v>
      </c>
      <c r="E29" s="238">
        <v>12</v>
      </c>
      <c r="F29" s="238">
        <v>2</v>
      </c>
      <c r="G29" s="238">
        <v>1</v>
      </c>
      <c r="H29" s="238">
        <v>0</v>
      </c>
      <c r="I29" s="238">
        <v>15</v>
      </c>
      <c r="J29" s="238">
        <v>8</v>
      </c>
      <c r="K29" s="238">
        <v>4</v>
      </c>
      <c r="L29" s="239">
        <v>136</v>
      </c>
      <c r="M29" s="310">
        <f t="shared" si="0"/>
        <v>0</v>
      </c>
    </row>
    <row r="30" spans="1:13" s="65" customFormat="1" ht="12">
      <c r="A30" s="235" t="s">
        <v>190</v>
      </c>
      <c r="B30" s="237">
        <v>2</v>
      </c>
      <c r="C30" s="237">
        <v>0</v>
      </c>
      <c r="D30" s="238">
        <v>0</v>
      </c>
      <c r="E30" s="238">
        <v>0</v>
      </c>
      <c r="F30" s="238">
        <v>0</v>
      </c>
      <c r="G30" s="238">
        <v>0</v>
      </c>
      <c r="H30" s="238">
        <v>0</v>
      </c>
      <c r="I30" s="238">
        <v>0</v>
      </c>
      <c r="J30" s="238">
        <v>0</v>
      </c>
      <c r="K30" s="238">
        <v>0</v>
      </c>
      <c r="L30" s="239">
        <v>2</v>
      </c>
      <c r="M30" s="310">
        <f t="shared" si="0"/>
        <v>0</v>
      </c>
    </row>
    <row r="31" spans="1:13" s="65" customFormat="1" ht="12">
      <c r="A31" s="235" t="s">
        <v>28</v>
      </c>
      <c r="B31" s="237">
        <v>1</v>
      </c>
      <c r="C31" s="237">
        <v>0</v>
      </c>
      <c r="D31" s="238">
        <v>0</v>
      </c>
      <c r="E31" s="238">
        <v>0</v>
      </c>
      <c r="F31" s="238">
        <v>0</v>
      </c>
      <c r="G31" s="238">
        <v>0</v>
      </c>
      <c r="H31" s="238">
        <v>0</v>
      </c>
      <c r="I31" s="238">
        <v>0</v>
      </c>
      <c r="J31" s="238">
        <v>0</v>
      </c>
      <c r="K31" s="238">
        <v>1</v>
      </c>
      <c r="L31" s="239">
        <v>1</v>
      </c>
      <c r="M31" s="310">
        <f t="shared" si="0"/>
        <v>0</v>
      </c>
    </row>
    <row r="32" spans="1:13" s="65" customFormat="1" ht="12">
      <c r="A32" s="235" t="s">
        <v>33</v>
      </c>
      <c r="B32" s="237">
        <v>8</v>
      </c>
      <c r="C32" s="237">
        <v>0</v>
      </c>
      <c r="D32" s="238">
        <v>0</v>
      </c>
      <c r="E32" s="238">
        <v>0</v>
      </c>
      <c r="F32" s="238">
        <v>0</v>
      </c>
      <c r="G32" s="238">
        <v>2</v>
      </c>
      <c r="H32" s="238">
        <v>0</v>
      </c>
      <c r="I32" s="238">
        <v>2</v>
      </c>
      <c r="J32" s="238">
        <v>0</v>
      </c>
      <c r="K32" s="238">
        <v>0</v>
      </c>
      <c r="L32" s="239">
        <v>8</v>
      </c>
      <c r="M32" s="310">
        <f t="shared" si="0"/>
        <v>0</v>
      </c>
    </row>
    <row r="33" spans="1:13" s="65" customFormat="1" ht="12">
      <c r="A33" s="235" t="s">
        <v>36</v>
      </c>
      <c r="B33" s="237">
        <v>16</v>
      </c>
      <c r="C33" s="237">
        <v>0</v>
      </c>
      <c r="D33" s="238">
        <v>0</v>
      </c>
      <c r="E33" s="238">
        <v>1</v>
      </c>
      <c r="F33" s="238">
        <v>0</v>
      </c>
      <c r="G33" s="238">
        <v>5</v>
      </c>
      <c r="H33" s="238">
        <v>1</v>
      </c>
      <c r="I33" s="238">
        <v>6</v>
      </c>
      <c r="J33" s="238">
        <v>0</v>
      </c>
      <c r="K33" s="238">
        <v>0</v>
      </c>
      <c r="L33" s="239">
        <v>16</v>
      </c>
      <c r="M33" s="310">
        <f t="shared" si="0"/>
        <v>0</v>
      </c>
    </row>
    <row r="34" spans="1:13" s="65" customFormat="1" ht="12">
      <c r="A34" s="235" t="s">
        <v>191</v>
      </c>
      <c r="B34" s="237">
        <v>6</v>
      </c>
      <c r="C34" s="237">
        <v>0</v>
      </c>
      <c r="D34" s="238">
        <v>0</v>
      </c>
      <c r="E34" s="238">
        <v>0</v>
      </c>
      <c r="F34" s="238">
        <v>0</v>
      </c>
      <c r="G34" s="238">
        <v>0</v>
      </c>
      <c r="H34" s="238">
        <v>1</v>
      </c>
      <c r="I34" s="238">
        <v>1</v>
      </c>
      <c r="J34" s="238">
        <v>0</v>
      </c>
      <c r="K34" s="238">
        <v>0</v>
      </c>
      <c r="L34" s="239">
        <v>6</v>
      </c>
      <c r="M34" s="310">
        <f t="shared" si="0"/>
        <v>0</v>
      </c>
    </row>
    <row r="35" spans="1:13" s="65" customFormat="1" ht="12">
      <c r="A35" s="235" t="s">
        <v>85</v>
      </c>
      <c r="B35" s="237">
        <v>1</v>
      </c>
      <c r="C35" s="237">
        <v>0</v>
      </c>
      <c r="D35" s="238">
        <v>0</v>
      </c>
      <c r="E35" s="238">
        <v>0</v>
      </c>
      <c r="F35" s="238">
        <v>0</v>
      </c>
      <c r="G35" s="238">
        <v>0</v>
      </c>
      <c r="H35" s="238">
        <v>0</v>
      </c>
      <c r="I35" s="238">
        <v>0</v>
      </c>
      <c r="J35" s="238">
        <v>0</v>
      </c>
      <c r="K35" s="238">
        <v>0</v>
      </c>
      <c r="L35" s="239">
        <v>1</v>
      </c>
      <c r="M35" s="310">
        <f t="shared" si="0"/>
        <v>0</v>
      </c>
    </row>
    <row r="36" spans="1:13" s="65" customFormat="1" ht="12">
      <c r="A36" s="235" t="s">
        <v>58</v>
      </c>
      <c r="B36" s="237">
        <v>191</v>
      </c>
      <c r="C36" s="237">
        <v>9</v>
      </c>
      <c r="D36" s="238">
        <v>1</v>
      </c>
      <c r="E36" s="238">
        <v>1</v>
      </c>
      <c r="F36" s="238">
        <v>0</v>
      </c>
      <c r="G36" s="238">
        <v>26</v>
      </c>
      <c r="H36" s="238">
        <v>0</v>
      </c>
      <c r="I36" s="238">
        <v>27</v>
      </c>
      <c r="J36" s="238">
        <v>20</v>
      </c>
      <c r="K36" s="238">
        <v>1</v>
      </c>
      <c r="L36" s="239">
        <v>181</v>
      </c>
      <c r="M36" s="310">
        <f t="shared" si="0"/>
        <v>0</v>
      </c>
    </row>
    <row r="37" spans="1:13" s="65" customFormat="1" ht="12">
      <c r="A37" s="235" t="s">
        <v>65</v>
      </c>
      <c r="B37" s="237">
        <v>11</v>
      </c>
      <c r="C37" s="237">
        <v>0</v>
      </c>
      <c r="D37" s="238">
        <v>0</v>
      </c>
      <c r="E37" s="238">
        <v>0</v>
      </c>
      <c r="F37" s="238">
        <v>0</v>
      </c>
      <c r="G37" s="238">
        <v>0</v>
      </c>
      <c r="H37" s="238">
        <v>0</v>
      </c>
      <c r="I37" s="238">
        <v>0</v>
      </c>
      <c r="J37" s="238">
        <v>0</v>
      </c>
      <c r="K37" s="238">
        <v>0</v>
      </c>
      <c r="L37" s="239">
        <v>11</v>
      </c>
      <c r="M37" s="310">
        <f t="shared" si="0"/>
        <v>0</v>
      </c>
    </row>
    <row r="38" spans="1:13" s="65" customFormat="1" ht="12">
      <c r="A38" s="235" t="s">
        <v>31</v>
      </c>
      <c r="B38" s="237">
        <v>53</v>
      </c>
      <c r="C38" s="237">
        <v>7</v>
      </c>
      <c r="D38" s="238">
        <v>0</v>
      </c>
      <c r="E38" s="238">
        <v>3</v>
      </c>
      <c r="F38" s="238">
        <v>1</v>
      </c>
      <c r="G38" s="238">
        <v>0</v>
      </c>
      <c r="H38" s="238">
        <v>0</v>
      </c>
      <c r="I38" s="238">
        <v>4</v>
      </c>
      <c r="J38" s="238">
        <v>2</v>
      </c>
      <c r="K38" s="238">
        <v>1</v>
      </c>
      <c r="L38" s="239">
        <v>58</v>
      </c>
      <c r="M38" s="310">
        <f t="shared" si="0"/>
        <v>0</v>
      </c>
    </row>
    <row r="39" spans="1:13" s="65" customFormat="1" ht="12">
      <c r="A39" s="241" t="s">
        <v>39</v>
      </c>
      <c r="B39" s="303">
        <v>623</v>
      </c>
      <c r="C39" s="242">
        <v>47</v>
      </c>
      <c r="D39" s="242">
        <v>1</v>
      </c>
      <c r="E39" s="242">
        <v>30</v>
      </c>
      <c r="F39" s="242">
        <v>4</v>
      </c>
      <c r="G39" s="242">
        <v>40</v>
      </c>
      <c r="H39" s="242">
        <v>4</v>
      </c>
      <c r="I39" s="242">
        <v>77</v>
      </c>
      <c r="J39" s="242">
        <v>47</v>
      </c>
      <c r="K39" s="242">
        <v>19</v>
      </c>
      <c r="L39" s="242">
        <v>624</v>
      </c>
      <c r="M39" s="310">
        <f t="shared" si="0"/>
        <v>0</v>
      </c>
    </row>
    <row r="40" spans="1:13" s="65" customFormat="1" ht="12">
      <c r="A40" s="235" t="s">
        <v>61</v>
      </c>
      <c r="B40" s="237">
        <v>2</v>
      </c>
      <c r="C40" s="237">
        <v>0</v>
      </c>
      <c r="D40" s="238">
        <v>0</v>
      </c>
      <c r="E40" s="238">
        <v>0</v>
      </c>
      <c r="F40" s="238">
        <v>0</v>
      </c>
      <c r="G40" s="238">
        <v>0</v>
      </c>
      <c r="H40" s="238">
        <v>0</v>
      </c>
      <c r="I40" s="238">
        <v>0</v>
      </c>
      <c r="J40" s="238">
        <v>0</v>
      </c>
      <c r="K40" s="238">
        <v>0</v>
      </c>
      <c r="L40" s="239">
        <v>2</v>
      </c>
      <c r="M40" s="310">
        <f t="shared" si="0"/>
        <v>0</v>
      </c>
    </row>
    <row r="41" spans="1:13" s="65" customFormat="1" ht="12">
      <c r="A41" s="474" t="s">
        <v>199</v>
      </c>
      <c r="B41" s="475">
        <v>1</v>
      </c>
      <c r="C41" s="475">
        <v>0</v>
      </c>
      <c r="D41" s="475">
        <v>0</v>
      </c>
      <c r="E41" s="475">
        <v>0</v>
      </c>
      <c r="F41" s="475">
        <v>0</v>
      </c>
      <c r="G41" s="475">
        <v>0</v>
      </c>
      <c r="H41" s="475">
        <v>0</v>
      </c>
      <c r="I41" s="475">
        <v>0</v>
      </c>
      <c r="J41" s="475">
        <v>0</v>
      </c>
      <c r="K41" s="475">
        <v>0</v>
      </c>
      <c r="L41" s="476">
        <v>1</v>
      </c>
      <c r="M41" s="310">
        <f t="shared" si="0"/>
        <v>0</v>
      </c>
    </row>
    <row r="42" spans="1:13" s="65" customFormat="1" ht="12">
      <c r="A42" s="241" t="s">
        <v>67</v>
      </c>
      <c r="B42" s="303">
        <v>3</v>
      </c>
      <c r="C42" s="242">
        <v>0</v>
      </c>
      <c r="D42" s="242">
        <v>0</v>
      </c>
      <c r="E42" s="242">
        <v>0</v>
      </c>
      <c r="F42" s="242">
        <v>0</v>
      </c>
      <c r="G42" s="242">
        <v>0</v>
      </c>
      <c r="H42" s="242">
        <v>0</v>
      </c>
      <c r="I42" s="242">
        <v>0</v>
      </c>
      <c r="J42" s="242">
        <v>0</v>
      </c>
      <c r="K42" s="242">
        <v>0</v>
      </c>
      <c r="L42" s="242">
        <v>3</v>
      </c>
      <c r="M42" s="310">
        <f t="shared" si="0"/>
        <v>0</v>
      </c>
    </row>
    <row r="43" spans="1:13" s="65" customFormat="1" ht="12">
      <c r="A43" s="235" t="s">
        <v>14</v>
      </c>
      <c r="B43" s="237">
        <v>6</v>
      </c>
      <c r="C43" s="237">
        <v>0</v>
      </c>
      <c r="D43" s="238">
        <v>0</v>
      </c>
      <c r="E43" s="238">
        <v>0</v>
      </c>
      <c r="F43" s="238">
        <v>0</v>
      </c>
      <c r="G43" s="238">
        <v>0</v>
      </c>
      <c r="H43" s="238">
        <v>0</v>
      </c>
      <c r="I43" s="238">
        <v>0</v>
      </c>
      <c r="J43" s="238">
        <v>0</v>
      </c>
      <c r="K43" s="238">
        <v>0</v>
      </c>
      <c r="L43" s="239">
        <v>6</v>
      </c>
      <c r="M43" s="310">
        <f t="shared" si="0"/>
        <v>0</v>
      </c>
    </row>
    <row r="44" spans="1:13" ht="12.75">
      <c r="A44" s="235" t="s">
        <v>15</v>
      </c>
      <c r="B44" s="237">
        <v>8</v>
      </c>
      <c r="C44" s="237">
        <v>0</v>
      </c>
      <c r="D44" s="238">
        <v>0</v>
      </c>
      <c r="E44" s="238">
        <v>0</v>
      </c>
      <c r="F44" s="238">
        <v>0</v>
      </c>
      <c r="G44" s="238">
        <v>5</v>
      </c>
      <c r="H44" s="238">
        <v>0</v>
      </c>
      <c r="I44" s="238">
        <v>5</v>
      </c>
      <c r="J44" s="238">
        <v>1</v>
      </c>
      <c r="K44" s="238">
        <v>0</v>
      </c>
      <c r="L44" s="239">
        <v>7</v>
      </c>
      <c r="M44" s="310">
        <f t="shared" si="0"/>
        <v>0</v>
      </c>
    </row>
    <row r="45" spans="1:13" s="65" customFormat="1" ht="12">
      <c r="A45" s="235" t="s">
        <v>192</v>
      </c>
      <c r="B45" s="237">
        <v>1</v>
      </c>
      <c r="C45" s="237">
        <v>0</v>
      </c>
      <c r="D45" s="238">
        <v>0</v>
      </c>
      <c r="E45" s="238">
        <v>0</v>
      </c>
      <c r="F45" s="238">
        <v>0</v>
      </c>
      <c r="G45" s="238">
        <v>0</v>
      </c>
      <c r="H45" s="238">
        <v>0</v>
      </c>
      <c r="I45" s="238">
        <v>0</v>
      </c>
      <c r="J45" s="238">
        <v>1</v>
      </c>
      <c r="K45" s="238">
        <v>1</v>
      </c>
      <c r="L45" s="239">
        <v>0</v>
      </c>
      <c r="M45" s="310">
        <f t="shared" si="0"/>
        <v>0</v>
      </c>
    </row>
    <row r="46" spans="1:13" s="65" customFormat="1" ht="12">
      <c r="A46" s="235" t="s">
        <v>72</v>
      </c>
      <c r="B46" s="237">
        <v>7</v>
      </c>
      <c r="C46" s="237">
        <v>0</v>
      </c>
      <c r="D46" s="238">
        <v>0</v>
      </c>
      <c r="E46" s="238">
        <v>0</v>
      </c>
      <c r="F46" s="238">
        <v>0</v>
      </c>
      <c r="G46" s="238">
        <v>1</v>
      </c>
      <c r="H46" s="238">
        <v>0</v>
      </c>
      <c r="I46" s="238">
        <v>1</v>
      </c>
      <c r="J46" s="238">
        <v>0</v>
      </c>
      <c r="K46" s="238">
        <v>0</v>
      </c>
      <c r="L46" s="239">
        <v>7</v>
      </c>
      <c r="M46" s="310">
        <f t="shared" si="0"/>
        <v>0</v>
      </c>
    </row>
    <row r="47" spans="1:13" s="65" customFormat="1" ht="12">
      <c r="A47" s="235" t="s">
        <v>193</v>
      </c>
      <c r="B47" s="237">
        <v>1</v>
      </c>
      <c r="C47" s="237">
        <v>0</v>
      </c>
      <c r="D47" s="238">
        <v>0</v>
      </c>
      <c r="E47" s="238">
        <v>0</v>
      </c>
      <c r="F47" s="238">
        <v>0</v>
      </c>
      <c r="G47" s="238">
        <v>0</v>
      </c>
      <c r="H47" s="238">
        <v>0</v>
      </c>
      <c r="I47" s="238">
        <v>0</v>
      </c>
      <c r="J47" s="238">
        <v>0</v>
      </c>
      <c r="K47" s="238">
        <v>0</v>
      </c>
      <c r="L47" s="239">
        <v>1</v>
      </c>
      <c r="M47" s="310">
        <f t="shared" si="0"/>
        <v>0</v>
      </c>
    </row>
    <row r="48" spans="1:13" s="65" customFormat="1" ht="12">
      <c r="A48" s="235" t="s">
        <v>16</v>
      </c>
      <c r="B48" s="237">
        <v>1</v>
      </c>
      <c r="C48" s="237">
        <v>0</v>
      </c>
      <c r="D48" s="238">
        <v>0</v>
      </c>
      <c r="E48" s="238">
        <v>0</v>
      </c>
      <c r="F48" s="238">
        <v>0</v>
      </c>
      <c r="G48" s="238">
        <v>0</v>
      </c>
      <c r="H48" s="238">
        <v>0</v>
      </c>
      <c r="I48" s="238">
        <v>0</v>
      </c>
      <c r="J48" s="238">
        <v>0</v>
      </c>
      <c r="K48" s="238">
        <v>0</v>
      </c>
      <c r="L48" s="239">
        <v>1</v>
      </c>
      <c r="M48" s="310">
        <f t="shared" si="0"/>
        <v>0</v>
      </c>
    </row>
    <row r="49" spans="1:13" s="65" customFormat="1" ht="12">
      <c r="A49" s="235" t="s">
        <v>18</v>
      </c>
      <c r="B49" s="237">
        <v>2</v>
      </c>
      <c r="C49" s="237">
        <v>0</v>
      </c>
      <c r="D49" s="238">
        <v>0</v>
      </c>
      <c r="E49" s="238">
        <v>1</v>
      </c>
      <c r="F49" s="238">
        <v>0</v>
      </c>
      <c r="G49" s="238">
        <v>0</v>
      </c>
      <c r="H49" s="238">
        <v>0</v>
      </c>
      <c r="I49" s="238">
        <v>1</v>
      </c>
      <c r="J49" s="238">
        <v>0</v>
      </c>
      <c r="K49" s="238">
        <v>0</v>
      </c>
      <c r="L49" s="239">
        <v>2</v>
      </c>
      <c r="M49" s="310">
        <f t="shared" si="0"/>
        <v>0</v>
      </c>
    </row>
    <row r="50" spans="1:13" s="65" customFormat="1" ht="12">
      <c r="A50" s="235" t="s">
        <v>69</v>
      </c>
      <c r="B50" s="237">
        <v>2</v>
      </c>
      <c r="C50" s="237">
        <v>0</v>
      </c>
      <c r="D50" s="238">
        <v>0</v>
      </c>
      <c r="E50" s="238">
        <v>0</v>
      </c>
      <c r="F50" s="238">
        <v>0</v>
      </c>
      <c r="G50" s="238">
        <v>0</v>
      </c>
      <c r="H50" s="238">
        <v>0</v>
      </c>
      <c r="I50" s="238">
        <v>0</v>
      </c>
      <c r="J50" s="238">
        <v>0</v>
      </c>
      <c r="K50" s="238">
        <v>0</v>
      </c>
      <c r="L50" s="239">
        <v>2</v>
      </c>
      <c r="M50" s="310">
        <f t="shared" si="0"/>
        <v>0</v>
      </c>
    </row>
    <row r="51" spans="1:13" s="65" customFormat="1" ht="12">
      <c r="A51" s="235" t="s">
        <v>278</v>
      </c>
      <c r="B51" s="237">
        <v>3</v>
      </c>
      <c r="C51" s="237">
        <v>0</v>
      </c>
      <c r="D51" s="238">
        <v>0</v>
      </c>
      <c r="E51" s="238">
        <v>0</v>
      </c>
      <c r="F51" s="238">
        <v>0</v>
      </c>
      <c r="G51" s="238">
        <v>0</v>
      </c>
      <c r="H51" s="238">
        <v>0</v>
      </c>
      <c r="I51" s="238">
        <v>0</v>
      </c>
      <c r="J51" s="238">
        <v>0</v>
      </c>
      <c r="K51" s="238">
        <v>0</v>
      </c>
      <c r="L51" s="239">
        <v>3</v>
      </c>
      <c r="M51" s="310">
        <f t="shared" si="0"/>
        <v>0</v>
      </c>
    </row>
    <row r="52" spans="1:13" s="65" customFormat="1" ht="12">
      <c r="A52" s="235" t="s">
        <v>194</v>
      </c>
      <c r="B52" s="237">
        <v>8</v>
      </c>
      <c r="C52" s="237">
        <v>0</v>
      </c>
      <c r="D52" s="238">
        <v>0</v>
      </c>
      <c r="E52" s="238">
        <v>0</v>
      </c>
      <c r="F52" s="238">
        <v>0</v>
      </c>
      <c r="G52" s="238">
        <v>0</v>
      </c>
      <c r="H52" s="238">
        <v>0</v>
      </c>
      <c r="I52" s="238">
        <v>0</v>
      </c>
      <c r="J52" s="238">
        <v>0</v>
      </c>
      <c r="K52" s="238">
        <v>0</v>
      </c>
      <c r="L52" s="239">
        <v>8</v>
      </c>
      <c r="M52" s="310">
        <f t="shared" si="0"/>
        <v>0</v>
      </c>
    </row>
    <row r="53" spans="1:13" s="65" customFormat="1" ht="12">
      <c r="A53" s="235" t="s">
        <v>195</v>
      </c>
      <c r="B53" s="237">
        <v>5</v>
      </c>
      <c r="C53" s="237">
        <v>0</v>
      </c>
      <c r="D53" s="238">
        <v>0</v>
      </c>
      <c r="E53" s="238">
        <v>0</v>
      </c>
      <c r="F53" s="238">
        <v>0</v>
      </c>
      <c r="G53" s="238">
        <v>0</v>
      </c>
      <c r="H53" s="238">
        <v>0</v>
      </c>
      <c r="I53" s="238">
        <v>0</v>
      </c>
      <c r="J53" s="238">
        <v>0</v>
      </c>
      <c r="K53" s="238">
        <v>0</v>
      </c>
      <c r="L53" s="239">
        <v>5</v>
      </c>
      <c r="M53" s="310">
        <f t="shared" si="0"/>
        <v>0</v>
      </c>
    </row>
    <row r="54" spans="1:13" s="65" customFormat="1" ht="12">
      <c r="A54" s="235" t="s">
        <v>20</v>
      </c>
      <c r="B54" s="237">
        <v>13</v>
      </c>
      <c r="C54" s="237">
        <v>1</v>
      </c>
      <c r="D54" s="238">
        <v>0</v>
      </c>
      <c r="E54" s="238">
        <v>0</v>
      </c>
      <c r="F54" s="238">
        <v>0</v>
      </c>
      <c r="G54" s="238">
        <v>0</v>
      </c>
      <c r="H54" s="238">
        <v>0</v>
      </c>
      <c r="I54" s="238">
        <v>0</v>
      </c>
      <c r="J54" s="238">
        <v>0</v>
      </c>
      <c r="K54" s="238">
        <v>0</v>
      </c>
      <c r="L54" s="239">
        <v>14</v>
      </c>
      <c r="M54" s="310">
        <f t="shared" si="0"/>
        <v>0</v>
      </c>
    </row>
    <row r="55" spans="1:13" s="65" customFormat="1" ht="12">
      <c r="A55" s="235" t="s">
        <v>203</v>
      </c>
      <c r="B55" s="237">
        <v>1</v>
      </c>
      <c r="C55" s="237">
        <v>0</v>
      </c>
      <c r="D55" s="238">
        <v>0</v>
      </c>
      <c r="E55" s="238">
        <v>0</v>
      </c>
      <c r="F55" s="238">
        <v>0</v>
      </c>
      <c r="G55" s="238">
        <v>0</v>
      </c>
      <c r="H55" s="238">
        <v>0</v>
      </c>
      <c r="I55" s="238">
        <v>0</v>
      </c>
      <c r="J55" s="238">
        <v>0</v>
      </c>
      <c r="K55" s="238">
        <v>0</v>
      </c>
      <c r="L55" s="239">
        <v>1</v>
      </c>
      <c r="M55" s="310">
        <f t="shared" si="0"/>
        <v>0</v>
      </c>
    </row>
    <row r="56" spans="1:13" s="65" customFormat="1" ht="12">
      <c r="A56" s="235" t="s">
        <v>21</v>
      </c>
      <c r="B56" s="237">
        <v>1</v>
      </c>
      <c r="C56" s="237">
        <v>1</v>
      </c>
      <c r="D56" s="238">
        <v>0</v>
      </c>
      <c r="E56" s="238">
        <v>0</v>
      </c>
      <c r="F56" s="238">
        <v>0</v>
      </c>
      <c r="G56" s="238">
        <v>0</v>
      </c>
      <c r="H56" s="238">
        <v>0</v>
      </c>
      <c r="I56" s="238">
        <v>0</v>
      </c>
      <c r="J56" s="238">
        <v>0</v>
      </c>
      <c r="K56" s="238">
        <v>0</v>
      </c>
      <c r="L56" s="239">
        <v>2</v>
      </c>
      <c r="M56" s="310">
        <f t="shared" si="0"/>
        <v>0</v>
      </c>
    </row>
    <row r="57" spans="1:13" s="65" customFormat="1" ht="12">
      <c r="A57" s="235" t="s">
        <v>22</v>
      </c>
      <c r="B57" s="237">
        <v>43</v>
      </c>
      <c r="C57" s="237">
        <v>1</v>
      </c>
      <c r="D57" s="238">
        <v>0</v>
      </c>
      <c r="E57" s="238">
        <v>1</v>
      </c>
      <c r="F57" s="238">
        <v>0</v>
      </c>
      <c r="G57" s="238">
        <v>0</v>
      </c>
      <c r="H57" s="238">
        <v>0</v>
      </c>
      <c r="I57" s="238">
        <v>1</v>
      </c>
      <c r="J57" s="238">
        <v>2</v>
      </c>
      <c r="K57" s="238">
        <v>0</v>
      </c>
      <c r="L57" s="239">
        <v>42</v>
      </c>
      <c r="M57" s="310">
        <f t="shared" si="0"/>
        <v>0</v>
      </c>
    </row>
    <row r="58" spans="1:13" s="65" customFormat="1" ht="12">
      <c r="A58" s="235" t="s">
        <v>50</v>
      </c>
      <c r="B58" s="237">
        <v>6</v>
      </c>
      <c r="C58" s="237">
        <v>0</v>
      </c>
      <c r="D58" s="238">
        <v>0</v>
      </c>
      <c r="E58" s="238">
        <v>0</v>
      </c>
      <c r="F58" s="238">
        <v>0</v>
      </c>
      <c r="G58" s="238">
        <v>0</v>
      </c>
      <c r="H58" s="238">
        <v>0</v>
      </c>
      <c r="I58" s="238">
        <v>0</v>
      </c>
      <c r="J58" s="238">
        <v>0</v>
      </c>
      <c r="K58" s="238">
        <v>0</v>
      </c>
      <c r="L58" s="239">
        <v>6</v>
      </c>
      <c r="M58" s="310">
        <f t="shared" si="0"/>
        <v>0</v>
      </c>
    </row>
    <row r="59" spans="1:13" s="65" customFormat="1" ht="12">
      <c r="A59" s="235" t="s">
        <v>57</v>
      </c>
      <c r="B59" s="237">
        <v>2</v>
      </c>
      <c r="C59" s="237">
        <v>0</v>
      </c>
      <c r="D59" s="238">
        <v>0</v>
      </c>
      <c r="E59" s="238">
        <v>0</v>
      </c>
      <c r="F59" s="238">
        <v>0</v>
      </c>
      <c r="G59" s="238">
        <v>0</v>
      </c>
      <c r="H59" s="238">
        <v>0</v>
      </c>
      <c r="I59" s="238">
        <v>0</v>
      </c>
      <c r="J59" s="238">
        <v>0</v>
      </c>
      <c r="K59" s="238">
        <v>0</v>
      </c>
      <c r="L59" s="239">
        <v>2</v>
      </c>
      <c r="M59" s="310">
        <f t="shared" si="0"/>
        <v>0</v>
      </c>
    </row>
    <row r="60" spans="1:13" s="65" customFormat="1" ht="12">
      <c r="A60" s="235" t="s">
        <v>23</v>
      </c>
      <c r="B60" s="237">
        <v>2</v>
      </c>
      <c r="C60" s="237">
        <v>0</v>
      </c>
      <c r="D60" s="238">
        <v>0</v>
      </c>
      <c r="E60" s="238">
        <v>0</v>
      </c>
      <c r="F60" s="238">
        <v>0</v>
      </c>
      <c r="G60" s="238">
        <v>0</v>
      </c>
      <c r="H60" s="238">
        <v>0</v>
      </c>
      <c r="I60" s="238">
        <v>0</v>
      </c>
      <c r="J60" s="238">
        <v>0</v>
      </c>
      <c r="K60" s="238">
        <v>0</v>
      </c>
      <c r="L60" s="239">
        <v>2</v>
      </c>
      <c r="M60" s="310">
        <f t="shared" si="0"/>
        <v>0</v>
      </c>
    </row>
    <row r="61" spans="1:13" s="65" customFormat="1" ht="12">
      <c r="A61" s="235" t="s">
        <v>24</v>
      </c>
      <c r="B61" s="237">
        <v>5</v>
      </c>
      <c r="C61" s="237">
        <v>0</v>
      </c>
      <c r="D61" s="238">
        <v>0</v>
      </c>
      <c r="E61" s="238">
        <v>0</v>
      </c>
      <c r="F61" s="238">
        <v>0</v>
      </c>
      <c r="G61" s="238">
        <v>0</v>
      </c>
      <c r="H61" s="238">
        <v>0</v>
      </c>
      <c r="I61" s="238">
        <v>0</v>
      </c>
      <c r="J61" s="238">
        <v>0</v>
      </c>
      <c r="K61" s="238">
        <v>0</v>
      </c>
      <c r="L61" s="239">
        <v>5</v>
      </c>
      <c r="M61" s="310">
        <f t="shared" si="0"/>
        <v>0</v>
      </c>
    </row>
    <row r="62" spans="1:13" s="65" customFormat="1" ht="12">
      <c r="A62" s="235" t="s">
        <v>63</v>
      </c>
      <c r="B62" s="237">
        <v>4</v>
      </c>
      <c r="C62" s="237">
        <v>0</v>
      </c>
      <c r="D62" s="238">
        <v>0</v>
      </c>
      <c r="E62" s="238">
        <v>0</v>
      </c>
      <c r="F62" s="238">
        <v>0</v>
      </c>
      <c r="G62" s="238">
        <v>0</v>
      </c>
      <c r="H62" s="238">
        <v>0</v>
      </c>
      <c r="I62" s="238">
        <v>0</v>
      </c>
      <c r="J62" s="238">
        <v>0</v>
      </c>
      <c r="K62" s="238">
        <v>0</v>
      </c>
      <c r="L62" s="239">
        <v>4</v>
      </c>
      <c r="M62" s="310">
        <f t="shared" si="0"/>
        <v>0</v>
      </c>
    </row>
    <row r="63" spans="1:13" s="65" customFormat="1" ht="12">
      <c r="A63" s="235" t="s">
        <v>196</v>
      </c>
      <c r="B63" s="237">
        <v>1</v>
      </c>
      <c r="C63" s="237">
        <v>0</v>
      </c>
      <c r="D63" s="238">
        <v>0</v>
      </c>
      <c r="E63" s="238">
        <v>0</v>
      </c>
      <c r="F63" s="238">
        <v>0</v>
      </c>
      <c r="G63" s="238">
        <v>0</v>
      </c>
      <c r="H63" s="238">
        <v>0</v>
      </c>
      <c r="I63" s="238">
        <v>0</v>
      </c>
      <c r="J63" s="238">
        <v>0</v>
      </c>
      <c r="K63" s="238">
        <v>0</v>
      </c>
      <c r="L63" s="239">
        <v>1</v>
      </c>
      <c r="M63" s="310">
        <f t="shared" si="0"/>
        <v>0</v>
      </c>
    </row>
    <row r="64" spans="1:13" s="65" customFormat="1" ht="12">
      <c r="A64" s="235" t="s">
        <v>197</v>
      </c>
      <c r="B64" s="237">
        <v>1</v>
      </c>
      <c r="C64" s="237">
        <v>0</v>
      </c>
      <c r="D64" s="238">
        <v>0</v>
      </c>
      <c r="E64" s="238">
        <v>0</v>
      </c>
      <c r="F64" s="238">
        <v>0</v>
      </c>
      <c r="G64" s="238">
        <v>0</v>
      </c>
      <c r="H64" s="238">
        <v>0</v>
      </c>
      <c r="I64" s="238">
        <v>0</v>
      </c>
      <c r="J64" s="238">
        <v>0</v>
      </c>
      <c r="K64" s="238">
        <v>0</v>
      </c>
      <c r="L64" s="239">
        <v>1</v>
      </c>
      <c r="M64" s="310">
        <f t="shared" si="0"/>
        <v>0</v>
      </c>
    </row>
    <row r="65" spans="1:13" s="65" customFormat="1" ht="12">
      <c r="A65" s="235" t="s">
        <v>200</v>
      </c>
      <c r="B65" s="237">
        <v>1</v>
      </c>
      <c r="C65" s="237">
        <v>0</v>
      </c>
      <c r="D65" s="238">
        <v>0</v>
      </c>
      <c r="E65" s="238">
        <v>0</v>
      </c>
      <c r="F65" s="238">
        <v>0</v>
      </c>
      <c r="G65" s="238">
        <v>0</v>
      </c>
      <c r="H65" s="238">
        <v>0</v>
      </c>
      <c r="I65" s="238">
        <v>0</v>
      </c>
      <c r="J65" s="238">
        <v>0</v>
      </c>
      <c r="K65" s="238">
        <v>0</v>
      </c>
      <c r="L65" s="239">
        <v>1</v>
      </c>
      <c r="M65" s="310">
        <f t="shared" si="0"/>
        <v>0</v>
      </c>
    </row>
    <row r="66" spans="1:13" ht="12.75">
      <c r="A66" s="241" t="s">
        <v>25</v>
      </c>
      <c r="B66" s="303">
        <v>124</v>
      </c>
      <c r="C66" s="242">
        <v>3</v>
      </c>
      <c r="D66" s="242">
        <v>0</v>
      </c>
      <c r="E66" s="242">
        <v>2</v>
      </c>
      <c r="F66" s="242">
        <v>0</v>
      </c>
      <c r="G66" s="242">
        <v>6</v>
      </c>
      <c r="H66" s="242">
        <v>0</v>
      </c>
      <c r="I66" s="242">
        <v>8</v>
      </c>
      <c r="J66" s="242">
        <v>4</v>
      </c>
      <c r="K66" s="242">
        <v>1</v>
      </c>
      <c r="L66" s="242">
        <v>123</v>
      </c>
      <c r="M66" s="310">
        <f t="shared" si="0"/>
        <v>0</v>
      </c>
    </row>
    <row r="67" spans="1:13" s="66" customFormat="1" ht="12">
      <c r="A67" s="235" t="s">
        <v>40</v>
      </c>
      <c r="B67" s="237">
        <v>23</v>
      </c>
      <c r="C67" s="237">
        <v>1</v>
      </c>
      <c r="D67" s="238">
        <v>0</v>
      </c>
      <c r="E67" s="238">
        <v>0</v>
      </c>
      <c r="F67" s="238">
        <v>0</v>
      </c>
      <c r="G67" s="238">
        <v>1</v>
      </c>
      <c r="H67" s="238">
        <v>0</v>
      </c>
      <c r="I67" s="238">
        <v>1</v>
      </c>
      <c r="J67" s="238">
        <v>0</v>
      </c>
      <c r="K67" s="238">
        <v>0</v>
      </c>
      <c r="L67" s="239">
        <v>24</v>
      </c>
      <c r="M67" s="310">
        <f t="shared" si="0"/>
        <v>0</v>
      </c>
    </row>
    <row r="68" spans="1:13" s="66" customFormat="1" ht="12">
      <c r="A68" s="235" t="s">
        <v>62</v>
      </c>
      <c r="B68" s="237">
        <v>5</v>
      </c>
      <c r="C68" s="237">
        <v>0</v>
      </c>
      <c r="D68" s="238">
        <v>0</v>
      </c>
      <c r="E68" s="238">
        <v>0</v>
      </c>
      <c r="F68" s="238">
        <v>0</v>
      </c>
      <c r="G68" s="238">
        <v>0</v>
      </c>
      <c r="H68" s="238">
        <v>0</v>
      </c>
      <c r="I68" s="238">
        <v>0</v>
      </c>
      <c r="J68" s="238">
        <v>0</v>
      </c>
      <c r="K68" s="238">
        <v>0</v>
      </c>
      <c r="L68" s="239">
        <v>5</v>
      </c>
      <c r="M68" s="310">
        <f t="shared" si="0"/>
        <v>0</v>
      </c>
    </row>
    <row r="69" spans="1:13" s="66" customFormat="1" ht="12">
      <c r="A69" s="243" t="s">
        <v>41</v>
      </c>
      <c r="B69" s="267">
        <v>1147</v>
      </c>
      <c r="C69" s="267">
        <v>87</v>
      </c>
      <c r="D69" s="267">
        <v>3</v>
      </c>
      <c r="E69" s="267">
        <v>51</v>
      </c>
      <c r="F69" s="267">
        <v>5</v>
      </c>
      <c r="G69" s="267">
        <v>56</v>
      </c>
      <c r="H69" s="267">
        <v>6</v>
      </c>
      <c r="I69" s="267">
        <v>117</v>
      </c>
      <c r="J69" s="267">
        <v>67</v>
      </c>
      <c r="K69" s="267">
        <v>31</v>
      </c>
      <c r="L69" s="267">
        <v>1170</v>
      </c>
      <c r="M69" s="310">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37" t="s">
        <v>101</v>
      </c>
      <c r="B72" s="638"/>
    </row>
    <row r="73" spans="1:12" ht="27" customHeight="1">
      <c r="A73" s="635" t="s">
        <v>137</v>
      </c>
      <c r="B73" s="636"/>
      <c r="C73" s="636"/>
      <c r="D73" s="636"/>
      <c r="E73" s="636"/>
      <c r="F73" s="636"/>
      <c r="G73" s="636"/>
      <c r="H73" s="636"/>
      <c r="I73" s="636"/>
      <c r="J73" s="636"/>
      <c r="K73" s="636"/>
      <c r="L73" s="636"/>
    </row>
    <row r="74" spans="1:2" ht="12.75">
      <c r="A74" s="73"/>
      <c r="B74" s="60"/>
    </row>
    <row r="75" spans="1:12" ht="23.25" customHeight="1">
      <c r="A75" s="635" t="s">
        <v>102</v>
      </c>
      <c r="B75" s="639"/>
      <c r="C75" s="639"/>
      <c r="D75" s="639"/>
      <c r="E75" s="639"/>
      <c r="F75" s="639"/>
      <c r="G75" s="639"/>
      <c r="H75" s="639"/>
      <c r="I75" s="639"/>
      <c r="J75" s="639"/>
      <c r="K75" s="639"/>
      <c r="L75" s="639"/>
    </row>
    <row r="76" spans="1:12" ht="9.75" customHeight="1">
      <c r="A76" s="74"/>
      <c r="B76" s="62"/>
      <c r="C76" s="62"/>
      <c r="D76" s="62"/>
      <c r="E76" s="62"/>
      <c r="F76" s="62"/>
      <c r="G76" s="62"/>
      <c r="H76" s="62"/>
      <c r="I76" s="62"/>
      <c r="J76" s="62"/>
      <c r="K76" s="62"/>
      <c r="L76" s="62"/>
    </row>
    <row r="77" spans="1:12" ht="24.75" customHeight="1">
      <c r="A77" s="635" t="s">
        <v>105</v>
      </c>
      <c r="B77" s="636"/>
      <c r="C77" s="636"/>
      <c r="D77" s="636"/>
      <c r="E77" s="636"/>
      <c r="F77" s="636"/>
      <c r="G77" s="636"/>
      <c r="H77" s="636"/>
      <c r="I77" s="636"/>
      <c r="J77" s="636"/>
      <c r="K77" s="636"/>
      <c r="L77" s="63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16.28125" style="248" customWidth="1"/>
    <col min="2" max="2" width="10.00390625" style="248" customWidth="1"/>
    <col min="3" max="9" width="7.421875" style="248" customWidth="1"/>
    <col min="10" max="10" width="10.00390625" style="248" customWidth="1"/>
    <col min="11" max="11" width="9.140625" style="304" customWidth="1"/>
    <col min="12" max="16384" width="9.140625" style="248" customWidth="1"/>
  </cols>
  <sheetData>
    <row r="1" spans="1:11" s="246" customFormat="1" ht="15.75">
      <c r="A1" s="645" t="s">
        <v>106</v>
      </c>
      <c r="B1" s="646"/>
      <c r="C1" s="646"/>
      <c r="D1" s="646"/>
      <c r="E1" s="646"/>
      <c r="F1" s="646"/>
      <c r="G1" s="646"/>
      <c r="H1" s="646"/>
      <c r="I1" s="646"/>
      <c r="J1" s="647"/>
      <c r="K1" s="306"/>
    </row>
    <row r="2" spans="1:11" s="246" customFormat="1" ht="15.75">
      <c r="A2" s="554"/>
      <c r="B2" s="651" t="str">
        <f>LOWER(Nastavení!B1)</f>
        <v>září 2008</v>
      </c>
      <c r="C2" s="652"/>
      <c r="D2" s="652"/>
      <c r="E2" s="652"/>
      <c r="F2" s="652"/>
      <c r="G2" s="652"/>
      <c r="H2" s="652"/>
      <c r="I2" s="653"/>
      <c r="J2" s="654" t="s">
        <v>245</v>
      </c>
      <c r="K2" s="306"/>
    </row>
    <row r="3" spans="1:11" s="423" customFormat="1" ht="6.75" customHeight="1">
      <c r="A3" s="552"/>
      <c r="B3" s="553"/>
      <c r="C3" s="553"/>
      <c r="D3" s="553"/>
      <c r="E3" s="553"/>
      <c r="F3" s="553"/>
      <c r="G3" s="553"/>
      <c r="H3" s="553"/>
      <c r="I3" s="553"/>
      <c r="J3" s="655"/>
      <c r="K3" s="422"/>
    </row>
    <row r="4" spans="1:11" ht="65.25" customHeight="1">
      <c r="A4" s="441" t="s">
        <v>0</v>
      </c>
      <c r="B4" s="442" t="s">
        <v>347</v>
      </c>
      <c r="C4" s="443" t="s">
        <v>171</v>
      </c>
      <c r="D4" s="443" t="s">
        <v>172</v>
      </c>
      <c r="E4" s="443" t="s">
        <v>173</v>
      </c>
      <c r="F4" s="443" t="s">
        <v>68</v>
      </c>
      <c r="G4" s="443" t="s">
        <v>174</v>
      </c>
      <c r="H4" s="443" t="s">
        <v>168</v>
      </c>
      <c r="I4" s="443" t="s">
        <v>175</v>
      </c>
      <c r="J4" s="443" t="s">
        <v>348</v>
      </c>
      <c r="K4" s="305"/>
    </row>
    <row r="5" spans="1:11" ht="12.75">
      <c r="A5" s="253" t="s">
        <v>51</v>
      </c>
      <c r="B5" s="258">
        <v>1</v>
      </c>
      <c r="C5" s="258">
        <v>0</v>
      </c>
      <c r="D5" s="259">
        <v>0</v>
      </c>
      <c r="E5" s="259">
        <v>0</v>
      </c>
      <c r="F5" s="259">
        <v>0</v>
      </c>
      <c r="G5" s="259">
        <v>0</v>
      </c>
      <c r="H5" s="259">
        <v>0</v>
      </c>
      <c r="I5" s="259">
        <v>0</v>
      </c>
      <c r="J5" s="261">
        <v>1</v>
      </c>
      <c r="K5" s="307">
        <f aca="true" t="shared" si="0" ref="K5:K11">B5+C5-I5-J5</f>
        <v>0</v>
      </c>
    </row>
    <row r="6" spans="1:11" ht="12.75">
      <c r="A6" s="262" t="s">
        <v>13</v>
      </c>
      <c r="B6" s="263">
        <v>1</v>
      </c>
      <c r="C6" s="264">
        <v>0</v>
      </c>
      <c r="D6" s="264">
        <v>0</v>
      </c>
      <c r="E6" s="264">
        <v>0</v>
      </c>
      <c r="F6" s="264">
        <v>0</v>
      </c>
      <c r="G6" s="264">
        <v>0</v>
      </c>
      <c r="H6" s="264">
        <v>0</v>
      </c>
      <c r="I6" s="264">
        <v>0</v>
      </c>
      <c r="J6" s="264">
        <v>1</v>
      </c>
      <c r="K6" s="307">
        <f t="shared" si="0"/>
        <v>0</v>
      </c>
    </row>
    <row r="7" spans="1:11" ht="12.75">
      <c r="A7" s="253" t="s">
        <v>35</v>
      </c>
      <c r="B7" s="258">
        <v>1</v>
      </c>
      <c r="C7" s="258">
        <v>0</v>
      </c>
      <c r="D7" s="259">
        <v>0</v>
      </c>
      <c r="E7" s="259">
        <v>0</v>
      </c>
      <c r="F7" s="259">
        <v>0</v>
      </c>
      <c r="G7" s="259">
        <v>0</v>
      </c>
      <c r="H7" s="259">
        <v>0</v>
      </c>
      <c r="I7" s="259">
        <v>0</v>
      </c>
      <c r="J7" s="261">
        <v>1</v>
      </c>
      <c r="K7" s="307">
        <f t="shared" si="0"/>
        <v>0</v>
      </c>
    </row>
    <row r="8" spans="1:11" ht="12.75">
      <c r="A8" s="253" t="s">
        <v>58</v>
      </c>
      <c r="B8" s="258">
        <v>1</v>
      </c>
      <c r="C8" s="258">
        <v>0</v>
      </c>
      <c r="D8" s="259">
        <v>0</v>
      </c>
      <c r="E8" s="259">
        <v>0</v>
      </c>
      <c r="F8" s="259">
        <v>1</v>
      </c>
      <c r="G8" s="259">
        <v>1</v>
      </c>
      <c r="H8" s="259">
        <v>1</v>
      </c>
      <c r="I8" s="259">
        <v>1</v>
      </c>
      <c r="J8" s="261">
        <v>0</v>
      </c>
      <c r="K8" s="307">
        <f t="shared" si="0"/>
        <v>0</v>
      </c>
    </row>
    <row r="9" spans="1:11" ht="12.75">
      <c r="A9" s="262" t="s">
        <v>39</v>
      </c>
      <c r="B9" s="263">
        <v>2</v>
      </c>
      <c r="C9" s="264">
        <v>0</v>
      </c>
      <c r="D9" s="264">
        <v>0</v>
      </c>
      <c r="E9" s="264">
        <v>0</v>
      </c>
      <c r="F9" s="264">
        <v>1</v>
      </c>
      <c r="G9" s="264">
        <v>1</v>
      </c>
      <c r="H9" s="264">
        <v>1</v>
      </c>
      <c r="I9" s="264">
        <v>1</v>
      </c>
      <c r="J9" s="264">
        <v>1</v>
      </c>
      <c r="K9" s="307">
        <f t="shared" si="0"/>
        <v>0</v>
      </c>
    </row>
    <row r="10" spans="1:11" ht="12.75">
      <c r="A10" s="266" t="s">
        <v>41</v>
      </c>
      <c r="B10" s="267">
        <v>3</v>
      </c>
      <c r="C10" s="268">
        <v>0</v>
      </c>
      <c r="D10" s="268">
        <v>0</v>
      </c>
      <c r="E10" s="268">
        <v>0</v>
      </c>
      <c r="F10" s="268">
        <v>1</v>
      </c>
      <c r="G10" s="268">
        <v>1</v>
      </c>
      <c r="H10" s="268">
        <v>1</v>
      </c>
      <c r="I10" s="268">
        <v>1</v>
      </c>
      <c r="J10" s="268">
        <v>2</v>
      </c>
      <c r="K10" s="307">
        <f t="shared" si="0"/>
        <v>0</v>
      </c>
    </row>
    <row r="11" spans="1:11" ht="7.5" customHeight="1">
      <c r="A11" s="269"/>
      <c r="B11" s="270"/>
      <c r="C11" s="270"/>
      <c r="D11" s="270"/>
      <c r="E11" s="270"/>
      <c r="F11" s="270"/>
      <c r="G11" s="270"/>
      <c r="H11" s="270"/>
      <c r="I11" s="270"/>
      <c r="J11" s="270"/>
      <c r="K11" s="307">
        <f t="shared" si="0"/>
        <v>0</v>
      </c>
    </row>
    <row r="12" spans="1:10" ht="18.75">
      <c r="A12" s="648" t="s">
        <v>126</v>
      </c>
      <c r="B12" s="649"/>
      <c r="C12" s="649"/>
      <c r="D12" s="649"/>
      <c r="E12" s="649"/>
      <c r="F12" s="649"/>
      <c r="G12" s="649"/>
      <c r="H12" s="649"/>
      <c r="I12" s="649"/>
      <c r="J12" s="650"/>
    </row>
    <row r="13" spans="1:11" s="423" customFormat="1" ht="11.25">
      <c r="A13" s="420"/>
      <c r="B13" s="421"/>
      <c r="C13" s="421"/>
      <c r="D13" s="421"/>
      <c r="E13" s="421"/>
      <c r="F13" s="421"/>
      <c r="G13" s="421"/>
      <c r="H13" s="421"/>
      <c r="I13" s="421"/>
      <c r="J13" s="424" t="s">
        <v>246</v>
      </c>
      <c r="K13" s="422"/>
    </row>
    <row r="14" spans="1:11" s="445" customFormat="1" ht="66.75" customHeight="1">
      <c r="A14" s="441" t="s">
        <v>0</v>
      </c>
      <c r="B14" s="442" t="s">
        <v>349</v>
      </c>
      <c r="C14" s="443" t="s">
        <v>164</v>
      </c>
      <c r="D14" s="443" t="s">
        <v>97</v>
      </c>
      <c r="E14" s="443" t="s">
        <v>166</v>
      </c>
      <c r="F14" s="443" t="s">
        <v>68</v>
      </c>
      <c r="G14" s="443" t="s">
        <v>167</v>
      </c>
      <c r="H14" s="443" t="s">
        <v>168</v>
      </c>
      <c r="I14" s="443" t="s">
        <v>175</v>
      </c>
      <c r="J14" s="443" t="s">
        <v>350</v>
      </c>
      <c r="K14" s="444"/>
    </row>
    <row r="15" spans="1:11" ht="12.75">
      <c r="A15" s="271" t="s">
        <v>3</v>
      </c>
      <c r="B15" s="272">
        <v>3</v>
      </c>
      <c r="C15" s="273">
        <v>0</v>
      </c>
      <c r="D15" s="273">
        <v>0</v>
      </c>
      <c r="E15" s="273">
        <v>0</v>
      </c>
      <c r="F15" s="273">
        <v>0</v>
      </c>
      <c r="G15" s="273">
        <v>0</v>
      </c>
      <c r="H15" s="273">
        <v>0</v>
      </c>
      <c r="I15" s="274">
        <v>0</v>
      </c>
      <c r="J15" s="275">
        <v>3</v>
      </c>
      <c r="K15" s="307">
        <f>B15+C15-I15-J15</f>
        <v>0</v>
      </c>
    </row>
    <row r="16" spans="1:11" ht="12.75">
      <c r="A16" s="276" t="s">
        <v>4</v>
      </c>
      <c r="B16" s="277">
        <v>1</v>
      </c>
      <c r="C16" s="278">
        <v>0</v>
      </c>
      <c r="D16" s="278">
        <v>0</v>
      </c>
      <c r="E16" s="278">
        <v>0</v>
      </c>
      <c r="F16" s="278">
        <v>0</v>
      </c>
      <c r="G16" s="278">
        <v>0</v>
      </c>
      <c r="H16" s="278">
        <v>0</v>
      </c>
      <c r="I16" s="279">
        <v>0</v>
      </c>
      <c r="J16" s="280">
        <v>1</v>
      </c>
      <c r="K16" s="307">
        <f aca="true" t="shared" si="1" ref="K16:K48">B16+C16-I16-J16</f>
        <v>0</v>
      </c>
    </row>
    <row r="17" spans="1:11" ht="12.75">
      <c r="A17" s="276" t="s">
        <v>277</v>
      </c>
      <c r="B17" s="277">
        <v>1</v>
      </c>
      <c r="C17" s="278">
        <v>1</v>
      </c>
      <c r="D17" s="278">
        <v>0</v>
      </c>
      <c r="E17" s="278">
        <v>0</v>
      </c>
      <c r="F17" s="278">
        <v>0</v>
      </c>
      <c r="G17" s="278">
        <v>0</v>
      </c>
      <c r="H17" s="278">
        <v>0</v>
      </c>
      <c r="I17" s="278">
        <v>0</v>
      </c>
      <c r="J17" s="280">
        <v>2</v>
      </c>
      <c r="K17" s="307">
        <f t="shared" si="1"/>
        <v>0</v>
      </c>
    </row>
    <row r="18" spans="1:11" ht="12.75">
      <c r="A18" s="281" t="s">
        <v>10</v>
      </c>
      <c r="B18" s="282">
        <v>2</v>
      </c>
      <c r="C18" s="283">
        <v>3</v>
      </c>
      <c r="D18" s="283">
        <v>0</v>
      </c>
      <c r="E18" s="283">
        <v>0</v>
      </c>
      <c r="F18" s="283">
        <v>0</v>
      </c>
      <c r="G18" s="283">
        <v>0</v>
      </c>
      <c r="H18" s="283">
        <v>0</v>
      </c>
      <c r="I18" s="284">
        <v>0</v>
      </c>
      <c r="J18" s="285">
        <v>5</v>
      </c>
      <c r="K18" s="307">
        <f t="shared" si="1"/>
        <v>0</v>
      </c>
    </row>
    <row r="19" spans="1:11" ht="12.75">
      <c r="A19" s="281" t="s">
        <v>11</v>
      </c>
      <c r="B19" s="282">
        <v>3</v>
      </c>
      <c r="C19" s="283">
        <v>0</v>
      </c>
      <c r="D19" s="283">
        <v>0</v>
      </c>
      <c r="E19" s="283">
        <v>0</v>
      </c>
      <c r="F19" s="283">
        <v>2</v>
      </c>
      <c r="G19" s="283">
        <v>0</v>
      </c>
      <c r="H19" s="283">
        <v>2</v>
      </c>
      <c r="I19" s="284">
        <v>0</v>
      </c>
      <c r="J19" s="285">
        <v>3</v>
      </c>
      <c r="K19" s="307">
        <f t="shared" si="1"/>
        <v>0</v>
      </c>
    </row>
    <row r="20" spans="1:11" ht="12.75">
      <c r="A20" s="281" t="s">
        <v>12</v>
      </c>
      <c r="B20" s="282">
        <v>34</v>
      </c>
      <c r="C20" s="283">
        <v>5</v>
      </c>
      <c r="D20" s="283">
        <v>1</v>
      </c>
      <c r="E20" s="283">
        <v>1</v>
      </c>
      <c r="F20" s="283">
        <v>4</v>
      </c>
      <c r="G20" s="283">
        <v>0</v>
      </c>
      <c r="H20" s="283">
        <v>6</v>
      </c>
      <c r="I20" s="284">
        <v>1</v>
      </c>
      <c r="J20" s="285">
        <v>38</v>
      </c>
      <c r="K20" s="307">
        <f t="shared" si="1"/>
        <v>0</v>
      </c>
    </row>
    <row r="21" spans="1:11" ht="12.75">
      <c r="A21" s="262" t="s">
        <v>13</v>
      </c>
      <c r="B21" s="263">
        <v>44</v>
      </c>
      <c r="C21" s="264">
        <v>9</v>
      </c>
      <c r="D21" s="264">
        <v>1</v>
      </c>
      <c r="E21" s="264">
        <v>1</v>
      </c>
      <c r="F21" s="264">
        <v>6</v>
      </c>
      <c r="G21" s="264">
        <v>0</v>
      </c>
      <c r="H21" s="264">
        <v>8</v>
      </c>
      <c r="I21" s="286">
        <v>1</v>
      </c>
      <c r="J21" s="264">
        <v>52</v>
      </c>
      <c r="K21" s="307">
        <f t="shared" si="1"/>
        <v>0</v>
      </c>
    </row>
    <row r="22" spans="1:11" ht="12.75">
      <c r="A22" s="276" t="s">
        <v>38</v>
      </c>
      <c r="B22" s="277">
        <v>1</v>
      </c>
      <c r="C22" s="278">
        <v>0</v>
      </c>
      <c r="D22" s="278">
        <v>0</v>
      </c>
      <c r="E22" s="278">
        <v>0</v>
      </c>
      <c r="F22" s="278">
        <v>0</v>
      </c>
      <c r="G22" s="278">
        <v>0</v>
      </c>
      <c r="H22" s="278">
        <v>0</v>
      </c>
      <c r="I22" s="279">
        <v>0</v>
      </c>
      <c r="J22" s="280">
        <v>1</v>
      </c>
      <c r="K22" s="307">
        <f t="shared" si="1"/>
        <v>0</v>
      </c>
    </row>
    <row r="23" spans="1:11" ht="12.75">
      <c r="A23" s="281" t="s">
        <v>32</v>
      </c>
      <c r="B23" s="282">
        <v>1</v>
      </c>
      <c r="C23" s="283">
        <v>0</v>
      </c>
      <c r="D23" s="283">
        <v>0</v>
      </c>
      <c r="E23" s="283">
        <v>0</v>
      </c>
      <c r="F23" s="283">
        <v>0</v>
      </c>
      <c r="G23" s="283">
        <v>0</v>
      </c>
      <c r="H23" s="283">
        <v>0</v>
      </c>
      <c r="I23" s="284">
        <v>0</v>
      </c>
      <c r="J23" s="285">
        <v>1</v>
      </c>
      <c r="K23" s="307">
        <f t="shared" si="1"/>
        <v>0</v>
      </c>
    </row>
    <row r="24" spans="1:11" ht="12.75">
      <c r="A24" s="281" t="s">
        <v>53</v>
      </c>
      <c r="B24" s="282">
        <v>2</v>
      </c>
      <c r="C24" s="283">
        <v>0</v>
      </c>
      <c r="D24" s="283">
        <v>0</v>
      </c>
      <c r="E24" s="283">
        <v>0</v>
      </c>
      <c r="F24" s="283">
        <v>0</v>
      </c>
      <c r="G24" s="283">
        <v>0</v>
      </c>
      <c r="H24" s="283">
        <v>0</v>
      </c>
      <c r="I24" s="284">
        <v>0</v>
      </c>
      <c r="J24" s="285">
        <v>2</v>
      </c>
      <c r="K24" s="307">
        <f t="shared" si="1"/>
        <v>0</v>
      </c>
    </row>
    <row r="25" spans="1:11" ht="12.75">
      <c r="A25" s="281" t="s">
        <v>29</v>
      </c>
      <c r="B25" s="282">
        <v>1</v>
      </c>
      <c r="C25" s="283">
        <v>0</v>
      </c>
      <c r="D25" s="283">
        <v>0</v>
      </c>
      <c r="E25" s="283">
        <v>0</v>
      </c>
      <c r="F25" s="283">
        <v>0</v>
      </c>
      <c r="G25" s="283">
        <v>0</v>
      </c>
      <c r="H25" s="283">
        <v>0</v>
      </c>
      <c r="I25" s="284">
        <v>0</v>
      </c>
      <c r="J25" s="285">
        <v>1</v>
      </c>
      <c r="K25" s="307">
        <f t="shared" si="1"/>
        <v>0</v>
      </c>
    </row>
    <row r="26" spans="1:11" ht="12.75">
      <c r="A26" s="281" t="s">
        <v>37</v>
      </c>
      <c r="B26" s="282">
        <v>2</v>
      </c>
      <c r="C26" s="283">
        <v>0</v>
      </c>
      <c r="D26" s="283">
        <v>0</v>
      </c>
      <c r="E26" s="283">
        <v>0</v>
      </c>
      <c r="F26" s="283">
        <v>0</v>
      </c>
      <c r="G26" s="283">
        <v>0</v>
      </c>
      <c r="H26" s="283">
        <v>0</v>
      </c>
      <c r="I26" s="284">
        <v>0</v>
      </c>
      <c r="J26" s="285">
        <v>2</v>
      </c>
      <c r="K26" s="307">
        <f t="shared" si="1"/>
        <v>0</v>
      </c>
    </row>
    <row r="27" spans="1:11" ht="12.75">
      <c r="A27" s="281" t="s">
        <v>30</v>
      </c>
      <c r="B27" s="282">
        <v>1</v>
      </c>
      <c r="C27" s="283">
        <v>0</v>
      </c>
      <c r="D27" s="283">
        <v>0</v>
      </c>
      <c r="E27" s="283">
        <v>0</v>
      </c>
      <c r="F27" s="283">
        <v>1</v>
      </c>
      <c r="G27" s="283">
        <v>0</v>
      </c>
      <c r="H27" s="283">
        <v>1</v>
      </c>
      <c r="I27" s="284">
        <v>0</v>
      </c>
      <c r="J27" s="285">
        <v>1</v>
      </c>
      <c r="K27" s="307">
        <f t="shared" si="1"/>
        <v>0</v>
      </c>
    </row>
    <row r="28" spans="1:11" ht="12.75">
      <c r="A28" s="281" t="s">
        <v>26</v>
      </c>
      <c r="B28" s="282">
        <v>4</v>
      </c>
      <c r="C28" s="283">
        <v>0</v>
      </c>
      <c r="D28" s="283">
        <v>0</v>
      </c>
      <c r="E28" s="283">
        <v>0</v>
      </c>
      <c r="F28" s="283">
        <v>0</v>
      </c>
      <c r="G28" s="283">
        <v>0</v>
      </c>
      <c r="H28" s="283">
        <v>0</v>
      </c>
      <c r="I28" s="284">
        <v>0</v>
      </c>
      <c r="J28" s="285">
        <v>4</v>
      </c>
      <c r="K28" s="307">
        <f t="shared" si="1"/>
        <v>0</v>
      </c>
    </row>
    <row r="29" spans="1:11" ht="12.75">
      <c r="A29" s="281" t="s">
        <v>66</v>
      </c>
      <c r="B29" s="282">
        <v>4</v>
      </c>
      <c r="C29" s="283">
        <v>0</v>
      </c>
      <c r="D29" s="283">
        <v>0</v>
      </c>
      <c r="E29" s="283">
        <v>0</v>
      </c>
      <c r="F29" s="283">
        <v>0</v>
      </c>
      <c r="G29" s="283">
        <v>0</v>
      </c>
      <c r="H29" s="283">
        <v>0</v>
      </c>
      <c r="I29" s="284">
        <v>0</v>
      </c>
      <c r="J29" s="285">
        <v>4</v>
      </c>
      <c r="K29" s="307">
        <f t="shared" si="1"/>
        <v>0</v>
      </c>
    </row>
    <row r="30" spans="1:11" ht="12.75">
      <c r="A30" s="281" t="s">
        <v>49</v>
      </c>
      <c r="B30" s="282">
        <v>4</v>
      </c>
      <c r="C30" s="283">
        <v>1</v>
      </c>
      <c r="D30" s="283">
        <v>0</v>
      </c>
      <c r="E30" s="283">
        <v>0</v>
      </c>
      <c r="F30" s="283">
        <v>1</v>
      </c>
      <c r="G30" s="283">
        <v>0</v>
      </c>
      <c r="H30" s="283">
        <v>1</v>
      </c>
      <c r="I30" s="284">
        <v>0</v>
      </c>
      <c r="J30" s="285">
        <v>5</v>
      </c>
      <c r="K30" s="307">
        <f t="shared" si="1"/>
        <v>0</v>
      </c>
    </row>
    <row r="31" spans="1:11" ht="12.75">
      <c r="A31" s="281" t="s">
        <v>28</v>
      </c>
      <c r="B31" s="282">
        <v>1</v>
      </c>
      <c r="C31" s="283">
        <v>0</v>
      </c>
      <c r="D31" s="283">
        <v>0</v>
      </c>
      <c r="E31" s="283">
        <v>0</v>
      </c>
      <c r="F31" s="283">
        <v>0</v>
      </c>
      <c r="G31" s="283">
        <v>0</v>
      </c>
      <c r="H31" s="283">
        <v>0</v>
      </c>
      <c r="I31" s="284">
        <v>0</v>
      </c>
      <c r="J31" s="285">
        <v>1</v>
      </c>
      <c r="K31" s="307">
        <f t="shared" si="1"/>
        <v>0</v>
      </c>
    </row>
    <row r="32" spans="1:11" ht="12.75">
      <c r="A32" s="281" t="s">
        <v>33</v>
      </c>
      <c r="B32" s="282">
        <v>1</v>
      </c>
      <c r="C32" s="283">
        <v>0</v>
      </c>
      <c r="D32" s="283">
        <v>0</v>
      </c>
      <c r="E32" s="283">
        <v>0</v>
      </c>
      <c r="F32" s="283">
        <v>0</v>
      </c>
      <c r="G32" s="283">
        <v>0</v>
      </c>
      <c r="H32" s="283">
        <v>0</v>
      </c>
      <c r="I32" s="284">
        <v>0</v>
      </c>
      <c r="J32" s="285">
        <v>1</v>
      </c>
      <c r="K32" s="307">
        <f t="shared" si="1"/>
        <v>0</v>
      </c>
    </row>
    <row r="33" spans="1:11" ht="12.75">
      <c r="A33" s="281" t="s">
        <v>191</v>
      </c>
      <c r="B33" s="282">
        <v>2</v>
      </c>
      <c r="C33" s="283">
        <v>0</v>
      </c>
      <c r="D33" s="283">
        <v>0</v>
      </c>
      <c r="E33" s="283">
        <v>0</v>
      </c>
      <c r="F33" s="283">
        <v>0</v>
      </c>
      <c r="G33" s="283">
        <v>0</v>
      </c>
      <c r="H33" s="283">
        <v>0</v>
      </c>
      <c r="I33" s="284">
        <v>0</v>
      </c>
      <c r="J33" s="285">
        <v>2</v>
      </c>
      <c r="K33" s="307">
        <f t="shared" si="1"/>
        <v>0</v>
      </c>
    </row>
    <row r="34" spans="1:11" ht="12.75">
      <c r="A34" s="281" t="s">
        <v>58</v>
      </c>
      <c r="B34" s="282">
        <v>1</v>
      </c>
      <c r="C34" s="283">
        <v>1</v>
      </c>
      <c r="D34" s="283">
        <v>0</v>
      </c>
      <c r="E34" s="283">
        <v>0</v>
      </c>
      <c r="F34" s="283">
        <v>0</v>
      </c>
      <c r="G34" s="283">
        <v>0</v>
      </c>
      <c r="H34" s="283">
        <v>0</v>
      </c>
      <c r="I34" s="284">
        <v>0</v>
      </c>
      <c r="J34" s="285">
        <v>2</v>
      </c>
      <c r="K34" s="307">
        <f t="shared" si="1"/>
        <v>0</v>
      </c>
    </row>
    <row r="35" spans="1:11" ht="12.75">
      <c r="A35" s="281" t="s">
        <v>65</v>
      </c>
      <c r="B35" s="282">
        <v>2</v>
      </c>
      <c r="C35" s="283">
        <v>0</v>
      </c>
      <c r="D35" s="283">
        <v>0</v>
      </c>
      <c r="E35" s="283">
        <v>0</v>
      </c>
      <c r="F35" s="283">
        <v>0</v>
      </c>
      <c r="G35" s="283">
        <v>0</v>
      </c>
      <c r="H35" s="283">
        <v>0</v>
      </c>
      <c r="I35" s="284">
        <v>0</v>
      </c>
      <c r="J35" s="285">
        <v>2</v>
      </c>
      <c r="K35" s="307">
        <f t="shared" si="1"/>
        <v>0</v>
      </c>
    </row>
    <row r="36" spans="1:11" ht="12.75">
      <c r="A36" s="281" t="s">
        <v>31</v>
      </c>
      <c r="B36" s="282">
        <v>5</v>
      </c>
      <c r="C36" s="283">
        <v>0</v>
      </c>
      <c r="D36" s="283">
        <v>0</v>
      </c>
      <c r="E36" s="283">
        <v>1</v>
      </c>
      <c r="F36" s="283">
        <v>0</v>
      </c>
      <c r="G36" s="283">
        <v>0</v>
      </c>
      <c r="H36" s="283">
        <v>1</v>
      </c>
      <c r="I36" s="284">
        <v>1</v>
      </c>
      <c r="J36" s="285">
        <v>4</v>
      </c>
      <c r="K36" s="307">
        <f t="shared" si="1"/>
        <v>0</v>
      </c>
    </row>
    <row r="37" spans="1:11" ht="12.75">
      <c r="A37" s="262" t="s">
        <v>39</v>
      </c>
      <c r="B37" s="263">
        <v>32</v>
      </c>
      <c r="C37" s="264">
        <v>2</v>
      </c>
      <c r="D37" s="264">
        <v>0</v>
      </c>
      <c r="E37" s="264">
        <v>1</v>
      </c>
      <c r="F37" s="264">
        <v>2</v>
      </c>
      <c r="G37" s="264">
        <v>0</v>
      </c>
      <c r="H37" s="264">
        <v>3</v>
      </c>
      <c r="I37" s="286">
        <v>1</v>
      </c>
      <c r="J37" s="264">
        <v>33</v>
      </c>
      <c r="K37" s="307">
        <f t="shared" si="1"/>
        <v>0</v>
      </c>
    </row>
    <row r="38" spans="1:11" ht="12.75">
      <c r="A38" s="281" t="s">
        <v>14</v>
      </c>
      <c r="B38" s="282">
        <v>3</v>
      </c>
      <c r="C38" s="283">
        <v>0</v>
      </c>
      <c r="D38" s="283">
        <v>0</v>
      </c>
      <c r="E38" s="283">
        <v>1</v>
      </c>
      <c r="F38" s="283">
        <v>0</v>
      </c>
      <c r="G38" s="283">
        <v>0</v>
      </c>
      <c r="H38" s="283">
        <v>1</v>
      </c>
      <c r="I38" s="284">
        <v>0</v>
      </c>
      <c r="J38" s="285">
        <v>3</v>
      </c>
      <c r="K38" s="307">
        <f t="shared" si="1"/>
        <v>0</v>
      </c>
    </row>
    <row r="39" spans="1:11" ht="12.75">
      <c r="A39" s="281" t="s">
        <v>69</v>
      </c>
      <c r="B39" s="282">
        <v>1</v>
      </c>
      <c r="C39" s="283">
        <v>0</v>
      </c>
      <c r="D39" s="283">
        <v>0</v>
      </c>
      <c r="E39" s="283">
        <v>0</v>
      </c>
      <c r="F39" s="283">
        <v>0</v>
      </c>
      <c r="G39" s="283">
        <v>0</v>
      </c>
      <c r="H39" s="283">
        <v>0</v>
      </c>
      <c r="I39" s="284">
        <v>0</v>
      </c>
      <c r="J39" s="285">
        <v>1</v>
      </c>
      <c r="K39" s="307">
        <f t="shared" si="1"/>
        <v>0</v>
      </c>
    </row>
    <row r="40" spans="1:11" ht="12.75">
      <c r="A40" s="281" t="s">
        <v>194</v>
      </c>
      <c r="B40" s="282">
        <v>1</v>
      </c>
      <c r="C40" s="283">
        <v>0</v>
      </c>
      <c r="D40" s="283">
        <v>0</v>
      </c>
      <c r="E40" s="283">
        <v>0</v>
      </c>
      <c r="F40" s="283">
        <v>0</v>
      </c>
      <c r="G40" s="283">
        <v>0</v>
      </c>
      <c r="H40" s="283">
        <v>0</v>
      </c>
      <c r="I40" s="284">
        <v>0</v>
      </c>
      <c r="J40" s="285">
        <v>1</v>
      </c>
      <c r="K40" s="307">
        <f t="shared" si="1"/>
        <v>0</v>
      </c>
    </row>
    <row r="41" spans="1:11" ht="12.75">
      <c r="A41" s="281" t="s">
        <v>203</v>
      </c>
      <c r="B41" s="282">
        <v>1</v>
      </c>
      <c r="C41" s="283">
        <v>0</v>
      </c>
      <c r="D41" s="283">
        <v>0</v>
      </c>
      <c r="E41" s="283">
        <v>0</v>
      </c>
      <c r="F41" s="283">
        <v>1</v>
      </c>
      <c r="G41" s="283">
        <v>0</v>
      </c>
      <c r="H41" s="283">
        <v>1</v>
      </c>
      <c r="I41" s="284">
        <v>0</v>
      </c>
      <c r="J41" s="285">
        <v>1</v>
      </c>
      <c r="K41" s="307">
        <f t="shared" si="1"/>
        <v>0</v>
      </c>
    </row>
    <row r="42" spans="1:11" ht="12.75">
      <c r="A42" s="281" t="s">
        <v>21</v>
      </c>
      <c r="B42" s="282">
        <v>0</v>
      </c>
      <c r="C42" s="283">
        <v>1</v>
      </c>
      <c r="D42" s="283">
        <v>0</v>
      </c>
      <c r="E42" s="283">
        <v>0</v>
      </c>
      <c r="F42" s="283">
        <v>0</v>
      </c>
      <c r="G42" s="283">
        <v>0</v>
      </c>
      <c r="H42" s="283">
        <v>0</v>
      </c>
      <c r="I42" s="284">
        <v>0</v>
      </c>
      <c r="J42" s="285">
        <v>1</v>
      </c>
      <c r="K42" s="307">
        <f t="shared" si="1"/>
        <v>0</v>
      </c>
    </row>
    <row r="43" spans="1:11" ht="12.75">
      <c r="A43" s="281" t="s">
        <v>22</v>
      </c>
      <c r="B43" s="282">
        <v>2</v>
      </c>
      <c r="C43" s="283">
        <v>0</v>
      </c>
      <c r="D43" s="283">
        <v>0</v>
      </c>
      <c r="E43" s="283">
        <v>0</v>
      </c>
      <c r="F43" s="283">
        <v>1</v>
      </c>
      <c r="G43" s="283">
        <v>0</v>
      </c>
      <c r="H43" s="283">
        <v>1</v>
      </c>
      <c r="I43" s="284">
        <v>1</v>
      </c>
      <c r="J43" s="285">
        <v>1</v>
      </c>
      <c r="K43" s="307">
        <f t="shared" si="1"/>
        <v>0</v>
      </c>
    </row>
    <row r="44" spans="1:11" ht="12.75">
      <c r="A44" s="281" t="s">
        <v>50</v>
      </c>
      <c r="B44" s="282">
        <v>2</v>
      </c>
      <c r="C44" s="283">
        <v>0</v>
      </c>
      <c r="D44" s="283">
        <v>0</v>
      </c>
      <c r="E44" s="283">
        <v>0</v>
      </c>
      <c r="F44" s="283">
        <v>0</v>
      </c>
      <c r="G44" s="283">
        <v>0</v>
      </c>
      <c r="H44" s="283">
        <v>0</v>
      </c>
      <c r="I44" s="284">
        <v>0</v>
      </c>
      <c r="J44" s="285">
        <v>2</v>
      </c>
      <c r="K44" s="307">
        <f t="shared" si="1"/>
        <v>0</v>
      </c>
    </row>
    <row r="45" spans="1:11" ht="12.75">
      <c r="A45" s="281" t="s">
        <v>63</v>
      </c>
      <c r="B45" s="282">
        <v>1</v>
      </c>
      <c r="C45" s="283">
        <v>0</v>
      </c>
      <c r="D45" s="283">
        <v>0</v>
      </c>
      <c r="E45" s="283">
        <v>0</v>
      </c>
      <c r="F45" s="283">
        <v>0</v>
      </c>
      <c r="G45" s="283">
        <v>0</v>
      </c>
      <c r="H45" s="283">
        <v>0</v>
      </c>
      <c r="I45" s="284">
        <v>0</v>
      </c>
      <c r="J45" s="285">
        <v>1</v>
      </c>
      <c r="K45" s="307">
        <f t="shared" si="1"/>
        <v>0</v>
      </c>
    </row>
    <row r="46" spans="1:11" ht="12.75">
      <c r="A46" s="262" t="s">
        <v>25</v>
      </c>
      <c r="B46" s="263">
        <v>11</v>
      </c>
      <c r="C46" s="264">
        <v>1</v>
      </c>
      <c r="D46" s="264">
        <v>0</v>
      </c>
      <c r="E46" s="264">
        <v>1</v>
      </c>
      <c r="F46" s="264">
        <v>2</v>
      </c>
      <c r="G46" s="264">
        <v>0</v>
      </c>
      <c r="H46" s="264">
        <v>3</v>
      </c>
      <c r="I46" s="286">
        <v>1</v>
      </c>
      <c r="J46" s="264">
        <v>11</v>
      </c>
      <c r="K46" s="307">
        <f t="shared" si="1"/>
        <v>0</v>
      </c>
    </row>
    <row r="47" spans="1:11" ht="12.75">
      <c r="A47" s="281" t="s">
        <v>40</v>
      </c>
      <c r="B47" s="282">
        <v>2</v>
      </c>
      <c r="C47" s="283">
        <v>0</v>
      </c>
      <c r="D47" s="283">
        <v>0</v>
      </c>
      <c r="E47" s="283">
        <v>0</v>
      </c>
      <c r="F47" s="283">
        <v>0</v>
      </c>
      <c r="G47" s="283">
        <v>0</v>
      </c>
      <c r="H47" s="283">
        <v>0</v>
      </c>
      <c r="I47" s="284">
        <v>0</v>
      </c>
      <c r="J47" s="285">
        <v>2</v>
      </c>
      <c r="K47" s="307">
        <f t="shared" si="1"/>
        <v>0</v>
      </c>
    </row>
    <row r="48" spans="1:11" ht="12.75">
      <c r="A48" s="266" t="s">
        <v>41</v>
      </c>
      <c r="B48" s="267">
        <v>89</v>
      </c>
      <c r="C48" s="268">
        <v>12</v>
      </c>
      <c r="D48" s="268">
        <v>1</v>
      </c>
      <c r="E48" s="268">
        <v>3</v>
      </c>
      <c r="F48" s="268">
        <v>10</v>
      </c>
      <c r="G48" s="268">
        <v>0</v>
      </c>
      <c r="H48" s="268">
        <v>14</v>
      </c>
      <c r="I48" s="268">
        <v>3</v>
      </c>
      <c r="J48" s="268">
        <v>98</v>
      </c>
      <c r="K48" s="307">
        <f t="shared" si="1"/>
        <v>0</v>
      </c>
    </row>
    <row r="49" spans="1:11" ht="5.25" customHeight="1">
      <c r="A49" s="269"/>
      <c r="B49" s="270"/>
      <c r="C49" s="270"/>
      <c r="D49" s="270"/>
      <c r="E49" s="270"/>
      <c r="F49" s="270"/>
      <c r="G49" s="270"/>
      <c r="H49" s="270"/>
      <c r="I49" s="270"/>
      <c r="J49" s="270"/>
      <c r="K49" s="307">
        <f>B49+C49-I49-J49</f>
        <v>0</v>
      </c>
    </row>
    <row r="50" spans="1:11" s="446" customFormat="1" ht="21.75" customHeight="1">
      <c r="A50" s="643" t="s">
        <v>127</v>
      </c>
      <c r="B50" s="644"/>
      <c r="C50" s="644"/>
      <c r="D50" s="644"/>
      <c r="E50" s="644"/>
      <c r="F50" s="644"/>
      <c r="G50" s="644"/>
      <c r="H50" s="644"/>
      <c r="I50" s="644"/>
      <c r="J50" s="644"/>
      <c r="K50" s="448"/>
    </row>
    <row r="51" spans="1:11" s="447" customFormat="1" ht="12" customHeight="1">
      <c r="A51" s="640" t="s">
        <v>102</v>
      </c>
      <c r="B51" s="641"/>
      <c r="C51" s="641"/>
      <c r="D51" s="641"/>
      <c r="E51" s="641"/>
      <c r="F51" s="641"/>
      <c r="G51" s="641"/>
      <c r="H51" s="641"/>
      <c r="I51" s="641"/>
      <c r="J51" s="641"/>
      <c r="K51" s="449"/>
    </row>
    <row r="52" spans="1:11" s="447" customFormat="1" ht="21.75" customHeight="1">
      <c r="A52" s="640" t="s">
        <v>275</v>
      </c>
      <c r="B52" s="642"/>
      <c r="C52" s="642"/>
      <c r="D52" s="642"/>
      <c r="E52" s="642"/>
      <c r="F52" s="642"/>
      <c r="G52" s="642"/>
      <c r="H52" s="642"/>
      <c r="I52" s="642"/>
      <c r="J52" s="642"/>
      <c r="K52" s="449"/>
    </row>
  </sheetData>
  <sheetProtection sheet="1" objects="1" scenarios="1"/>
  <mergeCells count="7">
    <mergeCell ref="A51:J51"/>
    <mergeCell ref="A52:J52"/>
    <mergeCell ref="A50:J50"/>
    <mergeCell ref="A1:J1"/>
    <mergeCell ref="A12:J12"/>
    <mergeCell ref="B2:I2"/>
    <mergeCell ref="J2:J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E8" sqref="E8"/>
    </sheetView>
  </sheetViews>
  <sheetFormatPr defaultColWidth="9.140625" defaultRowHeight="12.75"/>
  <cols>
    <col min="1" max="1" width="19.140625" style="478" customWidth="1"/>
    <col min="2" max="2" width="63.00390625" style="478" customWidth="1"/>
    <col min="3" max="3" width="19.140625" style="478" customWidth="1"/>
    <col min="4" max="16384" width="9.140625" style="478" customWidth="1"/>
  </cols>
  <sheetData>
    <row r="1" spans="2:6" ht="26.25">
      <c r="B1" s="673"/>
      <c r="C1" s="477"/>
      <c r="D1" s="477"/>
      <c r="E1" s="477"/>
      <c r="F1" s="477"/>
    </row>
    <row r="2" spans="2:6" ht="26.25">
      <c r="B2" s="673"/>
      <c r="C2" s="477"/>
      <c r="D2" s="477"/>
      <c r="E2" s="477"/>
      <c r="F2" s="477"/>
    </row>
    <row r="3" ht="12.75" customHeight="1">
      <c r="B3" s="674"/>
    </row>
    <row r="4" ht="57.75" customHeight="1">
      <c r="B4" s="479"/>
    </row>
    <row r="5" spans="1:3" ht="25.5">
      <c r="A5" s="675" t="s">
        <v>116</v>
      </c>
      <c r="B5" s="675"/>
      <c r="C5" s="675"/>
    </row>
    <row r="6" spans="1:2" ht="57.75" customHeight="1">
      <c r="A6" s="676"/>
      <c r="B6" s="676"/>
    </row>
    <row r="7" spans="1:3" ht="63" customHeight="1">
      <c r="A7" s="677" t="s">
        <v>141</v>
      </c>
      <c r="B7" s="677"/>
      <c r="C7" s="677"/>
    </row>
    <row r="8" ht="57.75" customHeight="1">
      <c r="B8" s="479"/>
    </row>
    <row r="9" spans="2:3" ht="45">
      <c r="B9" s="678" t="s">
        <v>128</v>
      </c>
      <c r="C9" s="678"/>
    </row>
    <row r="10" spans="2:3" ht="57.75" customHeight="1">
      <c r="B10" s="678"/>
      <c r="C10" s="678"/>
    </row>
    <row r="11" spans="1:3" ht="108.75" customHeight="1">
      <c r="A11" s="679" t="s">
        <v>114</v>
      </c>
      <c r="B11" s="679"/>
      <c r="C11" s="680"/>
    </row>
    <row r="12" ht="31.5" customHeight="1">
      <c r="B12" s="681" t="str">
        <f>UPPER(Nastavení!B1)</f>
        <v>ZÁŘÍ 2008</v>
      </c>
    </row>
    <row r="13" ht="257.25" customHeight="1">
      <c r="B13" s="479"/>
    </row>
    <row r="14" ht="11.25">
      <c r="B14" s="479"/>
    </row>
    <row r="15" ht="11.25">
      <c r="B15" s="479"/>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5"/>
  <sheetViews>
    <sheetView zoomScaleSheetLayoutView="100" workbookViewId="0" topLeftCell="A1">
      <selection activeCell="A82" sqref="A82:B83"/>
    </sheetView>
  </sheetViews>
  <sheetFormatPr defaultColWidth="9.140625" defaultRowHeight="12.75"/>
  <cols>
    <col min="1" max="1" width="22.7109375" style="296" bestFit="1" customWidth="1"/>
    <col min="2" max="2" width="7.57421875" style="297" bestFit="1" customWidth="1"/>
    <col min="3" max="3" width="6.7109375" style="297" bestFit="1" customWidth="1"/>
    <col min="4" max="4" width="7.140625" style="297" bestFit="1" customWidth="1"/>
    <col min="5" max="5" width="7.00390625" style="297" bestFit="1" customWidth="1"/>
    <col min="6" max="6" width="8.28125" style="297" customWidth="1"/>
    <col min="7" max="7" width="7.8515625" style="297" bestFit="1" customWidth="1"/>
    <col min="8" max="8" width="8.28125" style="297" bestFit="1" customWidth="1"/>
    <col min="9" max="9" width="8.28125" style="297" customWidth="1"/>
    <col min="10" max="10" width="8.421875" style="297" bestFit="1" customWidth="1"/>
    <col min="11" max="16384" width="9.140625" style="248" customWidth="1"/>
  </cols>
  <sheetData>
    <row r="1" spans="1:10" s="246" customFormat="1" ht="15.75">
      <c r="A1" s="656" t="s">
        <v>104</v>
      </c>
      <c r="B1" s="657"/>
      <c r="C1" s="657"/>
      <c r="D1" s="657"/>
      <c r="E1" s="657"/>
      <c r="F1" s="657"/>
      <c r="G1" s="657"/>
      <c r="H1" s="657"/>
      <c r="I1" s="657"/>
      <c r="J1" s="658"/>
    </row>
    <row r="2" spans="1:10" s="246" customFormat="1" ht="15.75">
      <c r="A2" s="659" t="str">
        <f>LOWER(Nastavení!B1)</f>
        <v>září 2008</v>
      </c>
      <c r="B2" s="660"/>
      <c r="C2" s="660"/>
      <c r="D2" s="660"/>
      <c r="E2" s="660"/>
      <c r="F2" s="660"/>
      <c r="G2" s="660"/>
      <c r="H2" s="660"/>
      <c r="I2" s="660"/>
      <c r="J2" s="661"/>
    </row>
    <row r="3" spans="1:11" s="423" customFormat="1" ht="11.25">
      <c r="A3" s="420"/>
      <c r="B3" s="421"/>
      <c r="C3" s="421"/>
      <c r="D3" s="421"/>
      <c r="E3" s="421"/>
      <c r="F3" s="421"/>
      <c r="G3" s="421"/>
      <c r="H3" s="421"/>
      <c r="I3" s="421"/>
      <c r="J3" s="424" t="s">
        <v>247</v>
      </c>
      <c r="K3" s="422"/>
    </row>
    <row r="4" spans="1:10" ht="72.75" customHeight="1">
      <c r="A4" s="287" t="s">
        <v>0</v>
      </c>
      <c r="B4" s="247" t="s">
        <v>351</v>
      </c>
      <c r="C4" s="247" t="s">
        <v>176</v>
      </c>
      <c r="D4" s="247" t="s">
        <v>177</v>
      </c>
      <c r="E4" s="247" t="s">
        <v>178</v>
      </c>
      <c r="F4" s="247" t="s">
        <v>68</v>
      </c>
      <c r="G4" s="247" t="s">
        <v>174</v>
      </c>
      <c r="H4" s="247" t="s">
        <v>168</v>
      </c>
      <c r="I4" s="247" t="s">
        <v>169</v>
      </c>
      <c r="J4" s="247" t="s">
        <v>352</v>
      </c>
    </row>
    <row r="5" spans="1:11" ht="12.75">
      <c r="A5" s="288" t="s">
        <v>3</v>
      </c>
      <c r="B5" s="265">
        <v>25</v>
      </c>
      <c r="C5" s="249">
        <v>2</v>
      </c>
      <c r="D5" s="250">
        <v>0</v>
      </c>
      <c r="E5" s="250">
        <v>4</v>
      </c>
      <c r="F5" s="250">
        <v>0</v>
      </c>
      <c r="G5" s="250">
        <v>0</v>
      </c>
      <c r="H5" s="250">
        <v>4</v>
      </c>
      <c r="I5" s="251">
        <v>1</v>
      </c>
      <c r="J5" s="252">
        <v>26</v>
      </c>
      <c r="K5" s="304">
        <f>B5+C5-G5-I5-J5</f>
        <v>0</v>
      </c>
    </row>
    <row r="6" spans="1:11" ht="12.75">
      <c r="A6" s="288" t="s">
        <v>201</v>
      </c>
      <c r="B6" s="250">
        <v>1</v>
      </c>
      <c r="C6" s="249">
        <v>0</v>
      </c>
      <c r="D6" s="250">
        <v>0</v>
      </c>
      <c r="E6" s="250">
        <v>0</v>
      </c>
      <c r="F6" s="250">
        <v>0</v>
      </c>
      <c r="G6" s="250">
        <v>0</v>
      </c>
      <c r="H6" s="250">
        <v>0</v>
      </c>
      <c r="I6" s="251">
        <v>0</v>
      </c>
      <c r="J6" s="252">
        <v>1</v>
      </c>
      <c r="K6" s="304">
        <f aca="true" t="shared" si="0" ref="K6:K50">B6+C6-G6-I6-J6</f>
        <v>0</v>
      </c>
    </row>
    <row r="7" spans="1:11" ht="12.75">
      <c r="A7" s="289" t="s">
        <v>8</v>
      </c>
      <c r="B7" s="255">
        <v>5</v>
      </c>
      <c r="C7" s="254">
        <v>0</v>
      </c>
      <c r="D7" s="255">
        <v>0</v>
      </c>
      <c r="E7" s="255">
        <v>0</v>
      </c>
      <c r="F7" s="255">
        <v>0</v>
      </c>
      <c r="G7" s="255">
        <v>0</v>
      </c>
      <c r="H7" s="255">
        <v>0</v>
      </c>
      <c r="I7" s="256">
        <v>0</v>
      </c>
      <c r="J7" s="257">
        <v>5</v>
      </c>
      <c r="K7" s="304">
        <f t="shared" si="0"/>
        <v>0</v>
      </c>
    </row>
    <row r="8" spans="1:11" ht="12.75">
      <c r="A8" s="289" t="s">
        <v>9</v>
      </c>
      <c r="B8" s="255">
        <v>6</v>
      </c>
      <c r="C8" s="254">
        <v>1</v>
      </c>
      <c r="D8" s="255">
        <v>0</v>
      </c>
      <c r="E8" s="255">
        <v>0</v>
      </c>
      <c r="F8" s="255">
        <v>0</v>
      </c>
      <c r="G8" s="255">
        <v>0</v>
      </c>
      <c r="H8" s="255">
        <v>0</v>
      </c>
      <c r="I8" s="256">
        <v>0</v>
      </c>
      <c r="J8" s="257">
        <v>7</v>
      </c>
      <c r="K8" s="304">
        <f t="shared" si="0"/>
        <v>0</v>
      </c>
    </row>
    <row r="9" spans="1:11" ht="12.75">
      <c r="A9" s="289" t="s">
        <v>10</v>
      </c>
      <c r="B9" s="255">
        <v>28</v>
      </c>
      <c r="C9" s="254">
        <v>0</v>
      </c>
      <c r="D9" s="255">
        <v>0</v>
      </c>
      <c r="E9" s="255">
        <v>0</v>
      </c>
      <c r="F9" s="255">
        <v>1</v>
      </c>
      <c r="G9" s="255">
        <v>0</v>
      </c>
      <c r="H9" s="255">
        <v>1</v>
      </c>
      <c r="I9" s="256">
        <v>0</v>
      </c>
      <c r="J9" s="257">
        <v>28</v>
      </c>
      <c r="K9" s="304">
        <f t="shared" si="0"/>
        <v>0</v>
      </c>
    </row>
    <row r="10" spans="1:11" ht="12.75">
      <c r="A10" s="289" t="s">
        <v>189</v>
      </c>
      <c r="B10" s="255">
        <v>4</v>
      </c>
      <c r="C10" s="254">
        <v>0</v>
      </c>
      <c r="D10" s="255">
        <v>0</v>
      </c>
      <c r="E10" s="255">
        <v>1</v>
      </c>
      <c r="F10" s="255">
        <v>1</v>
      </c>
      <c r="G10" s="255">
        <v>0</v>
      </c>
      <c r="H10" s="255">
        <v>2</v>
      </c>
      <c r="I10" s="256">
        <v>0</v>
      </c>
      <c r="J10" s="257">
        <v>4</v>
      </c>
      <c r="K10" s="304">
        <f t="shared" si="0"/>
        <v>0</v>
      </c>
    </row>
    <row r="11" spans="1:11" ht="12.75">
      <c r="A11" s="289" t="s">
        <v>12</v>
      </c>
      <c r="B11" s="255">
        <v>145</v>
      </c>
      <c r="C11" s="254">
        <v>8</v>
      </c>
      <c r="D11" s="255">
        <v>0</v>
      </c>
      <c r="E11" s="255">
        <v>0</v>
      </c>
      <c r="F11" s="255">
        <v>0</v>
      </c>
      <c r="G11" s="255">
        <v>2</v>
      </c>
      <c r="H11" s="255">
        <v>2</v>
      </c>
      <c r="I11" s="256">
        <v>4</v>
      </c>
      <c r="J11" s="257">
        <v>147</v>
      </c>
      <c r="K11" s="304">
        <f t="shared" si="0"/>
        <v>0</v>
      </c>
    </row>
    <row r="12" spans="1:11" ht="12.75">
      <c r="A12" s="291" t="s">
        <v>13</v>
      </c>
      <c r="B12" s="292">
        <v>214</v>
      </c>
      <c r="C12" s="292">
        <v>11</v>
      </c>
      <c r="D12" s="292">
        <v>0</v>
      </c>
      <c r="E12" s="292">
        <v>5</v>
      </c>
      <c r="F12" s="292">
        <v>2</v>
      </c>
      <c r="G12" s="292">
        <v>2</v>
      </c>
      <c r="H12" s="292">
        <v>9</v>
      </c>
      <c r="I12" s="292">
        <v>5</v>
      </c>
      <c r="J12" s="292">
        <v>218</v>
      </c>
      <c r="K12" s="304">
        <f t="shared" si="0"/>
        <v>0</v>
      </c>
    </row>
    <row r="13" spans="1:11" ht="12.75">
      <c r="A13" s="289" t="s">
        <v>38</v>
      </c>
      <c r="B13" s="255">
        <v>4</v>
      </c>
      <c r="C13" s="254">
        <v>0</v>
      </c>
      <c r="D13" s="255">
        <v>0</v>
      </c>
      <c r="E13" s="255">
        <v>0</v>
      </c>
      <c r="F13" s="255">
        <v>0</v>
      </c>
      <c r="G13" s="255">
        <v>0</v>
      </c>
      <c r="H13" s="255">
        <v>0</v>
      </c>
      <c r="I13" s="256">
        <v>0</v>
      </c>
      <c r="J13" s="257">
        <v>4</v>
      </c>
      <c r="K13" s="304">
        <f t="shared" si="0"/>
        <v>0</v>
      </c>
    </row>
    <row r="14" spans="1:11" ht="12.75">
      <c r="A14" s="289" t="s">
        <v>32</v>
      </c>
      <c r="B14" s="255">
        <v>15</v>
      </c>
      <c r="C14" s="254">
        <v>1</v>
      </c>
      <c r="D14" s="255">
        <v>0</v>
      </c>
      <c r="E14" s="255">
        <v>0</v>
      </c>
      <c r="F14" s="255">
        <v>0</v>
      </c>
      <c r="G14" s="255">
        <v>0</v>
      </c>
      <c r="H14" s="255">
        <v>0</v>
      </c>
      <c r="I14" s="256">
        <v>5</v>
      </c>
      <c r="J14" s="257">
        <v>11</v>
      </c>
      <c r="K14" s="304">
        <f t="shared" si="0"/>
        <v>0</v>
      </c>
    </row>
    <row r="15" spans="1:11" ht="12.75">
      <c r="A15" s="289" t="s">
        <v>60</v>
      </c>
      <c r="B15" s="255">
        <v>1</v>
      </c>
      <c r="C15" s="254">
        <v>0</v>
      </c>
      <c r="D15" s="255">
        <v>0</v>
      </c>
      <c r="E15" s="255">
        <v>0</v>
      </c>
      <c r="F15" s="255">
        <v>0</v>
      </c>
      <c r="G15" s="255">
        <v>0</v>
      </c>
      <c r="H15" s="255">
        <v>0</v>
      </c>
      <c r="I15" s="256">
        <v>0</v>
      </c>
      <c r="J15" s="257">
        <v>1</v>
      </c>
      <c r="K15" s="304">
        <f t="shared" si="0"/>
        <v>0</v>
      </c>
    </row>
    <row r="16" spans="1:11" ht="12.75">
      <c r="A16" s="289" t="s">
        <v>34</v>
      </c>
      <c r="B16" s="255">
        <v>3</v>
      </c>
      <c r="C16" s="254">
        <v>1</v>
      </c>
      <c r="D16" s="255">
        <v>0</v>
      </c>
      <c r="E16" s="255">
        <v>0</v>
      </c>
      <c r="F16" s="255">
        <v>0</v>
      </c>
      <c r="G16" s="255">
        <v>0</v>
      </c>
      <c r="H16" s="255">
        <v>0</v>
      </c>
      <c r="I16" s="256">
        <v>0</v>
      </c>
      <c r="J16" s="257">
        <v>4</v>
      </c>
      <c r="K16" s="304">
        <f t="shared" si="0"/>
        <v>0</v>
      </c>
    </row>
    <row r="17" spans="1:11" ht="12.75">
      <c r="A17" s="289" t="s">
        <v>53</v>
      </c>
      <c r="B17" s="255">
        <v>14</v>
      </c>
      <c r="C17" s="254">
        <v>2</v>
      </c>
      <c r="D17" s="255">
        <v>0</v>
      </c>
      <c r="E17" s="255">
        <v>1</v>
      </c>
      <c r="F17" s="255">
        <v>0</v>
      </c>
      <c r="G17" s="255">
        <v>0</v>
      </c>
      <c r="H17" s="255">
        <v>1</v>
      </c>
      <c r="I17" s="256">
        <v>0</v>
      </c>
      <c r="J17" s="257">
        <v>16</v>
      </c>
      <c r="K17" s="304">
        <f t="shared" si="0"/>
        <v>0</v>
      </c>
    </row>
    <row r="18" spans="1:11" ht="12.75">
      <c r="A18" s="289" t="s">
        <v>29</v>
      </c>
      <c r="B18" s="255">
        <v>8</v>
      </c>
      <c r="C18" s="254">
        <v>0</v>
      </c>
      <c r="D18" s="255">
        <v>0</v>
      </c>
      <c r="E18" s="255">
        <v>0</v>
      </c>
      <c r="F18" s="255">
        <v>0</v>
      </c>
      <c r="G18" s="255">
        <v>0</v>
      </c>
      <c r="H18" s="255">
        <v>0</v>
      </c>
      <c r="I18" s="256">
        <v>0</v>
      </c>
      <c r="J18" s="257">
        <v>8</v>
      </c>
      <c r="K18" s="304">
        <f t="shared" si="0"/>
        <v>0</v>
      </c>
    </row>
    <row r="19" spans="1:11" ht="12.75">
      <c r="A19" s="289" t="s">
        <v>37</v>
      </c>
      <c r="B19" s="255">
        <v>0</v>
      </c>
      <c r="C19" s="254">
        <v>1</v>
      </c>
      <c r="D19" s="255">
        <v>0</v>
      </c>
      <c r="E19" s="255">
        <v>0</v>
      </c>
      <c r="F19" s="255">
        <v>0</v>
      </c>
      <c r="G19" s="255">
        <v>0</v>
      </c>
      <c r="H19" s="255">
        <v>0</v>
      </c>
      <c r="I19" s="256">
        <v>0</v>
      </c>
      <c r="J19" s="257">
        <v>1</v>
      </c>
      <c r="K19" s="304">
        <f t="shared" si="0"/>
        <v>0</v>
      </c>
    </row>
    <row r="20" spans="1:11" ht="12.75">
      <c r="A20" s="289" t="s">
        <v>35</v>
      </c>
      <c r="B20" s="255">
        <v>2</v>
      </c>
      <c r="C20" s="254">
        <v>0</v>
      </c>
      <c r="D20" s="255">
        <v>0</v>
      </c>
      <c r="E20" s="255">
        <v>0</v>
      </c>
      <c r="F20" s="255">
        <v>0</v>
      </c>
      <c r="G20" s="255">
        <v>0</v>
      </c>
      <c r="H20" s="255">
        <v>0</v>
      </c>
      <c r="I20" s="256">
        <v>0</v>
      </c>
      <c r="J20" s="257">
        <v>2</v>
      </c>
      <c r="K20" s="304">
        <f t="shared" si="0"/>
        <v>0</v>
      </c>
    </row>
    <row r="21" spans="1:11" ht="12.75">
      <c r="A21" s="289" t="s">
        <v>30</v>
      </c>
      <c r="B21" s="255">
        <v>1</v>
      </c>
      <c r="C21" s="254">
        <v>0</v>
      </c>
      <c r="D21" s="255">
        <v>0</v>
      </c>
      <c r="E21" s="255">
        <v>0</v>
      </c>
      <c r="F21" s="255">
        <v>0</v>
      </c>
      <c r="G21" s="255">
        <v>0</v>
      </c>
      <c r="H21" s="255">
        <v>0</v>
      </c>
      <c r="I21" s="256">
        <v>0</v>
      </c>
      <c r="J21" s="257">
        <v>1</v>
      </c>
      <c r="K21" s="304">
        <f t="shared" si="0"/>
        <v>0</v>
      </c>
    </row>
    <row r="22" spans="1:11" ht="12.75">
      <c r="A22" s="289" t="s">
        <v>198</v>
      </c>
      <c r="B22" s="255">
        <v>1</v>
      </c>
      <c r="C22" s="254">
        <v>0</v>
      </c>
      <c r="D22" s="255">
        <v>0</v>
      </c>
      <c r="E22" s="255">
        <v>0</v>
      </c>
      <c r="F22" s="255">
        <v>0</v>
      </c>
      <c r="G22" s="255">
        <v>0</v>
      </c>
      <c r="H22" s="255">
        <v>0</v>
      </c>
      <c r="I22" s="256">
        <v>0</v>
      </c>
      <c r="J22" s="257">
        <v>1</v>
      </c>
      <c r="K22" s="304">
        <f t="shared" si="0"/>
        <v>0</v>
      </c>
    </row>
    <row r="23" spans="1:11" ht="12.75">
      <c r="A23" s="289" t="s">
        <v>26</v>
      </c>
      <c r="B23" s="255">
        <v>57</v>
      </c>
      <c r="C23" s="254">
        <v>7</v>
      </c>
      <c r="D23" s="255">
        <v>0</v>
      </c>
      <c r="E23" s="255">
        <v>16</v>
      </c>
      <c r="F23" s="255">
        <v>0</v>
      </c>
      <c r="G23" s="255">
        <v>0</v>
      </c>
      <c r="H23" s="255">
        <v>16</v>
      </c>
      <c r="I23" s="256">
        <v>10</v>
      </c>
      <c r="J23" s="257">
        <v>54</v>
      </c>
      <c r="K23" s="304">
        <f t="shared" si="0"/>
        <v>0</v>
      </c>
    </row>
    <row r="24" spans="1:11" ht="12.75">
      <c r="A24" s="289" t="s">
        <v>66</v>
      </c>
      <c r="B24" s="255">
        <v>25</v>
      </c>
      <c r="C24" s="254">
        <v>0</v>
      </c>
      <c r="D24" s="255">
        <v>1</v>
      </c>
      <c r="E24" s="255">
        <v>5</v>
      </c>
      <c r="F24" s="255">
        <v>0</v>
      </c>
      <c r="G24" s="255">
        <v>0</v>
      </c>
      <c r="H24" s="255">
        <v>6</v>
      </c>
      <c r="I24" s="256">
        <v>0</v>
      </c>
      <c r="J24" s="257">
        <v>25</v>
      </c>
      <c r="K24" s="304">
        <f t="shared" si="0"/>
        <v>0</v>
      </c>
    </row>
    <row r="25" spans="1:11" ht="12.75">
      <c r="A25" s="289" t="s">
        <v>49</v>
      </c>
      <c r="B25" s="255">
        <v>48</v>
      </c>
      <c r="C25" s="254">
        <v>4</v>
      </c>
      <c r="D25" s="255">
        <v>0</v>
      </c>
      <c r="E25" s="255">
        <v>2</v>
      </c>
      <c r="F25" s="255">
        <v>0</v>
      </c>
      <c r="G25" s="255">
        <v>0</v>
      </c>
      <c r="H25" s="255">
        <v>2</v>
      </c>
      <c r="I25" s="256">
        <v>2</v>
      </c>
      <c r="J25" s="257">
        <v>50</v>
      </c>
      <c r="K25" s="304">
        <f t="shared" si="0"/>
        <v>0</v>
      </c>
    </row>
    <row r="26" spans="1:11" ht="12.75">
      <c r="A26" s="289" t="s">
        <v>28</v>
      </c>
      <c r="B26" s="255">
        <v>2</v>
      </c>
      <c r="C26" s="254">
        <v>1</v>
      </c>
      <c r="D26" s="255">
        <v>0</v>
      </c>
      <c r="E26" s="255">
        <v>0</v>
      </c>
      <c r="F26" s="255">
        <v>0</v>
      </c>
      <c r="G26" s="255">
        <v>0</v>
      </c>
      <c r="H26" s="255">
        <v>0</v>
      </c>
      <c r="I26" s="256">
        <v>0</v>
      </c>
      <c r="J26" s="257">
        <v>3</v>
      </c>
      <c r="K26" s="304">
        <f t="shared" si="0"/>
        <v>0</v>
      </c>
    </row>
    <row r="27" spans="1:11" ht="12.75">
      <c r="A27" s="289" t="s">
        <v>33</v>
      </c>
      <c r="B27" s="255">
        <v>4</v>
      </c>
      <c r="C27" s="254">
        <v>0</v>
      </c>
      <c r="D27" s="255">
        <v>0</v>
      </c>
      <c r="E27" s="255">
        <v>0</v>
      </c>
      <c r="F27" s="255">
        <v>0</v>
      </c>
      <c r="G27" s="255">
        <v>0</v>
      </c>
      <c r="H27" s="255">
        <v>0</v>
      </c>
      <c r="I27" s="256">
        <v>0</v>
      </c>
      <c r="J27" s="257">
        <v>4</v>
      </c>
      <c r="K27" s="304">
        <f t="shared" si="0"/>
        <v>0</v>
      </c>
    </row>
    <row r="28" spans="1:11" ht="12.75">
      <c r="A28" s="289" t="s">
        <v>191</v>
      </c>
      <c r="B28" s="255">
        <v>2</v>
      </c>
      <c r="C28" s="254">
        <v>0</v>
      </c>
      <c r="D28" s="255">
        <v>0</v>
      </c>
      <c r="E28" s="255">
        <v>0</v>
      </c>
      <c r="F28" s="255">
        <v>0</v>
      </c>
      <c r="G28" s="255">
        <v>0</v>
      </c>
      <c r="H28" s="255">
        <v>0</v>
      </c>
      <c r="I28" s="256">
        <v>0</v>
      </c>
      <c r="J28" s="257">
        <v>2</v>
      </c>
      <c r="K28" s="304">
        <f t="shared" si="0"/>
        <v>0</v>
      </c>
    </row>
    <row r="29" spans="1:11" ht="12.75">
      <c r="A29" s="289" t="s">
        <v>58</v>
      </c>
      <c r="B29" s="255">
        <v>18</v>
      </c>
      <c r="C29" s="254">
        <v>1</v>
      </c>
      <c r="D29" s="255">
        <v>0</v>
      </c>
      <c r="E29" s="255">
        <v>0</v>
      </c>
      <c r="F29" s="255">
        <v>1</v>
      </c>
      <c r="G29" s="255">
        <v>0</v>
      </c>
      <c r="H29" s="255">
        <v>1</v>
      </c>
      <c r="I29" s="256">
        <v>0</v>
      </c>
      <c r="J29" s="257">
        <v>19</v>
      </c>
      <c r="K29" s="304">
        <f t="shared" si="0"/>
        <v>0</v>
      </c>
    </row>
    <row r="30" spans="1:11" ht="12.75">
      <c r="A30" s="289" t="s">
        <v>55</v>
      </c>
      <c r="B30" s="255">
        <v>1</v>
      </c>
      <c r="C30" s="254">
        <v>0</v>
      </c>
      <c r="D30" s="255">
        <v>0</v>
      </c>
      <c r="E30" s="255">
        <v>0</v>
      </c>
      <c r="F30" s="255">
        <v>0</v>
      </c>
      <c r="G30" s="255">
        <v>0</v>
      </c>
      <c r="H30" s="255">
        <v>0</v>
      </c>
      <c r="I30" s="256">
        <v>0</v>
      </c>
      <c r="J30" s="257">
        <v>1</v>
      </c>
      <c r="K30" s="304">
        <f t="shared" si="0"/>
        <v>0</v>
      </c>
    </row>
    <row r="31" spans="1:11" ht="12.75">
      <c r="A31" s="289" t="s">
        <v>65</v>
      </c>
      <c r="B31" s="255">
        <v>6</v>
      </c>
      <c r="C31" s="254">
        <v>0</v>
      </c>
      <c r="D31" s="255">
        <v>0</v>
      </c>
      <c r="E31" s="255">
        <v>0</v>
      </c>
      <c r="F31" s="255">
        <v>0</v>
      </c>
      <c r="G31" s="255">
        <v>0</v>
      </c>
      <c r="H31" s="255">
        <v>0</v>
      </c>
      <c r="I31" s="256">
        <v>1</v>
      </c>
      <c r="J31" s="257">
        <v>5</v>
      </c>
      <c r="K31" s="304">
        <f t="shared" si="0"/>
        <v>0</v>
      </c>
    </row>
    <row r="32" spans="1:11" ht="12.75">
      <c r="A32" s="290" t="s">
        <v>31</v>
      </c>
      <c r="B32" s="259">
        <v>35</v>
      </c>
      <c r="C32" s="258">
        <v>1</v>
      </c>
      <c r="D32" s="259">
        <v>0</v>
      </c>
      <c r="E32" s="259">
        <v>1</v>
      </c>
      <c r="F32" s="259">
        <v>1</v>
      </c>
      <c r="G32" s="259">
        <v>0</v>
      </c>
      <c r="H32" s="259">
        <v>2</v>
      </c>
      <c r="I32" s="260">
        <v>1</v>
      </c>
      <c r="J32" s="261">
        <v>35</v>
      </c>
      <c r="K32" s="304">
        <f t="shared" si="0"/>
        <v>0</v>
      </c>
    </row>
    <row r="33" spans="1:11" ht="12.75">
      <c r="A33" s="291" t="s">
        <v>39</v>
      </c>
      <c r="B33" s="292">
        <v>247</v>
      </c>
      <c r="C33" s="292">
        <v>19</v>
      </c>
      <c r="D33" s="292">
        <v>1</v>
      </c>
      <c r="E33" s="292">
        <v>25</v>
      </c>
      <c r="F33" s="292">
        <v>2</v>
      </c>
      <c r="G33" s="292">
        <v>0</v>
      </c>
      <c r="H33" s="292">
        <v>28</v>
      </c>
      <c r="I33" s="292">
        <v>19</v>
      </c>
      <c r="J33" s="292">
        <v>247</v>
      </c>
      <c r="K33" s="304">
        <f t="shared" si="0"/>
        <v>0</v>
      </c>
    </row>
    <row r="34" spans="1:11" ht="12.75">
      <c r="A34" s="289" t="s">
        <v>15</v>
      </c>
      <c r="B34" s="255">
        <v>2</v>
      </c>
      <c r="C34" s="254">
        <v>0</v>
      </c>
      <c r="D34" s="255">
        <v>0</v>
      </c>
      <c r="E34" s="255">
        <v>0</v>
      </c>
      <c r="F34" s="255">
        <v>0</v>
      </c>
      <c r="G34" s="255">
        <v>0</v>
      </c>
      <c r="H34" s="255">
        <v>0</v>
      </c>
      <c r="I34" s="256">
        <v>1</v>
      </c>
      <c r="J34" s="257">
        <v>1</v>
      </c>
      <c r="K34" s="304">
        <f t="shared" si="0"/>
        <v>0</v>
      </c>
    </row>
    <row r="35" spans="1:11" ht="12.75">
      <c r="A35" s="289" t="s">
        <v>192</v>
      </c>
      <c r="B35" s="255">
        <v>0</v>
      </c>
      <c r="C35" s="254">
        <v>1</v>
      </c>
      <c r="D35" s="255">
        <v>0</v>
      </c>
      <c r="E35" s="255">
        <v>0</v>
      </c>
      <c r="F35" s="255">
        <v>0</v>
      </c>
      <c r="G35" s="255">
        <v>0</v>
      </c>
      <c r="H35" s="255">
        <v>0</v>
      </c>
      <c r="I35" s="256">
        <v>0</v>
      </c>
      <c r="J35" s="257">
        <v>1</v>
      </c>
      <c r="K35" s="304">
        <f t="shared" si="0"/>
        <v>0</v>
      </c>
    </row>
    <row r="36" spans="1:11" ht="12.75">
      <c r="A36" s="289" t="s">
        <v>72</v>
      </c>
      <c r="B36" s="255">
        <v>1</v>
      </c>
      <c r="C36" s="254">
        <v>0</v>
      </c>
      <c r="D36" s="255">
        <v>0</v>
      </c>
      <c r="E36" s="255">
        <v>0</v>
      </c>
      <c r="F36" s="255">
        <v>0</v>
      </c>
      <c r="G36" s="255">
        <v>0</v>
      </c>
      <c r="H36" s="255">
        <v>0</v>
      </c>
      <c r="I36" s="256">
        <v>0</v>
      </c>
      <c r="J36" s="257">
        <v>1</v>
      </c>
      <c r="K36" s="304">
        <f t="shared" si="0"/>
        <v>0</v>
      </c>
    </row>
    <row r="37" spans="1:11" ht="12.75">
      <c r="A37" s="289" t="s">
        <v>18</v>
      </c>
      <c r="B37" s="255">
        <v>4</v>
      </c>
      <c r="C37" s="254">
        <v>0</v>
      </c>
      <c r="D37" s="255">
        <v>0</v>
      </c>
      <c r="E37" s="255">
        <v>0</v>
      </c>
      <c r="F37" s="255">
        <v>0</v>
      </c>
      <c r="G37" s="255">
        <v>0</v>
      </c>
      <c r="H37" s="255">
        <v>0</v>
      </c>
      <c r="I37" s="256">
        <v>0</v>
      </c>
      <c r="J37" s="257">
        <v>4</v>
      </c>
      <c r="K37" s="304">
        <f t="shared" si="0"/>
        <v>0</v>
      </c>
    </row>
    <row r="38" spans="1:11" ht="12.75">
      <c r="A38" s="289" t="s">
        <v>69</v>
      </c>
      <c r="B38" s="255">
        <v>3</v>
      </c>
      <c r="C38" s="254">
        <v>0</v>
      </c>
      <c r="D38" s="255">
        <v>0</v>
      </c>
      <c r="E38" s="255">
        <v>0</v>
      </c>
      <c r="F38" s="255">
        <v>0</v>
      </c>
      <c r="G38" s="255">
        <v>0</v>
      </c>
      <c r="H38" s="255">
        <v>0</v>
      </c>
      <c r="I38" s="256">
        <v>1</v>
      </c>
      <c r="J38" s="257">
        <v>2</v>
      </c>
      <c r="K38" s="304">
        <f t="shared" si="0"/>
        <v>0</v>
      </c>
    </row>
    <row r="39" spans="1:11" ht="12.75">
      <c r="A39" s="289" t="s">
        <v>194</v>
      </c>
      <c r="B39" s="255">
        <v>2</v>
      </c>
      <c r="C39" s="254">
        <v>0</v>
      </c>
      <c r="D39" s="255">
        <v>0</v>
      </c>
      <c r="E39" s="255">
        <v>0</v>
      </c>
      <c r="F39" s="255">
        <v>0</v>
      </c>
      <c r="G39" s="255">
        <v>0</v>
      </c>
      <c r="H39" s="255">
        <v>0</v>
      </c>
      <c r="I39" s="256">
        <v>0</v>
      </c>
      <c r="J39" s="257">
        <v>2</v>
      </c>
      <c r="K39" s="304">
        <f t="shared" si="0"/>
        <v>0</v>
      </c>
    </row>
    <row r="40" spans="1:11" ht="12.75">
      <c r="A40" s="289" t="s">
        <v>195</v>
      </c>
      <c r="B40" s="255">
        <v>1</v>
      </c>
      <c r="C40" s="254">
        <v>0</v>
      </c>
      <c r="D40" s="255">
        <v>0</v>
      </c>
      <c r="E40" s="255">
        <v>0</v>
      </c>
      <c r="F40" s="255">
        <v>0</v>
      </c>
      <c r="G40" s="255">
        <v>0</v>
      </c>
      <c r="H40" s="255">
        <v>0</v>
      </c>
      <c r="I40" s="256">
        <v>1</v>
      </c>
      <c r="J40" s="257">
        <v>0</v>
      </c>
      <c r="K40" s="304">
        <f t="shared" si="0"/>
        <v>0</v>
      </c>
    </row>
    <row r="41" spans="1:11" ht="12.75">
      <c r="A41" s="289" t="s">
        <v>20</v>
      </c>
      <c r="B41" s="255">
        <v>2</v>
      </c>
      <c r="C41" s="254">
        <v>0</v>
      </c>
      <c r="D41" s="255">
        <v>0</v>
      </c>
      <c r="E41" s="255">
        <v>0</v>
      </c>
      <c r="F41" s="255">
        <v>0</v>
      </c>
      <c r="G41" s="255">
        <v>0</v>
      </c>
      <c r="H41" s="255">
        <v>0</v>
      </c>
      <c r="I41" s="256">
        <v>0</v>
      </c>
      <c r="J41" s="257">
        <v>2</v>
      </c>
      <c r="K41" s="304">
        <f t="shared" si="0"/>
        <v>0</v>
      </c>
    </row>
    <row r="42" spans="1:11" ht="12.75">
      <c r="A42" s="289" t="s">
        <v>73</v>
      </c>
      <c r="B42" s="255">
        <v>1</v>
      </c>
      <c r="C42" s="254">
        <v>0</v>
      </c>
      <c r="D42" s="255">
        <v>0</v>
      </c>
      <c r="E42" s="255">
        <v>0</v>
      </c>
      <c r="F42" s="255">
        <v>0</v>
      </c>
      <c r="G42" s="255">
        <v>0</v>
      </c>
      <c r="H42" s="255">
        <v>0</v>
      </c>
      <c r="I42" s="256">
        <v>0</v>
      </c>
      <c r="J42" s="257">
        <v>1</v>
      </c>
      <c r="K42" s="304">
        <f t="shared" si="0"/>
        <v>0</v>
      </c>
    </row>
    <row r="43" spans="1:11" ht="12.75">
      <c r="A43" s="289" t="s">
        <v>21</v>
      </c>
      <c r="B43" s="255">
        <v>2</v>
      </c>
      <c r="C43" s="254">
        <v>0</v>
      </c>
      <c r="D43" s="255">
        <v>0</v>
      </c>
      <c r="E43" s="255">
        <v>0</v>
      </c>
      <c r="F43" s="255">
        <v>0</v>
      </c>
      <c r="G43" s="255">
        <v>0</v>
      </c>
      <c r="H43" s="255">
        <v>0</v>
      </c>
      <c r="I43" s="256">
        <v>0</v>
      </c>
      <c r="J43" s="257">
        <v>2</v>
      </c>
      <c r="K43" s="304">
        <f t="shared" si="0"/>
        <v>0</v>
      </c>
    </row>
    <row r="44" spans="1:11" ht="12.75">
      <c r="A44" s="289" t="s">
        <v>22</v>
      </c>
      <c r="B44" s="255">
        <v>11</v>
      </c>
      <c r="C44" s="254">
        <v>0</v>
      </c>
      <c r="D44" s="255">
        <v>0</v>
      </c>
      <c r="E44" s="255">
        <v>0</v>
      </c>
      <c r="F44" s="255">
        <v>0</v>
      </c>
      <c r="G44" s="255">
        <v>0</v>
      </c>
      <c r="H44" s="255">
        <v>0</v>
      </c>
      <c r="I44" s="256">
        <v>0</v>
      </c>
      <c r="J44" s="257">
        <v>11</v>
      </c>
      <c r="K44" s="304">
        <f t="shared" si="0"/>
        <v>0</v>
      </c>
    </row>
    <row r="45" spans="1:11" ht="12.75">
      <c r="A45" s="289" t="s">
        <v>23</v>
      </c>
      <c r="B45" s="255">
        <v>6</v>
      </c>
      <c r="C45" s="254">
        <v>0</v>
      </c>
      <c r="D45" s="255">
        <v>0</v>
      </c>
      <c r="E45" s="255">
        <v>0</v>
      </c>
      <c r="F45" s="255">
        <v>0</v>
      </c>
      <c r="G45" s="255">
        <v>0</v>
      </c>
      <c r="H45" s="255">
        <v>0</v>
      </c>
      <c r="I45" s="256">
        <v>0</v>
      </c>
      <c r="J45" s="257">
        <v>6</v>
      </c>
      <c r="K45" s="304">
        <f t="shared" si="0"/>
        <v>0</v>
      </c>
    </row>
    <row r="46" spans="1:11" ht="12.75">
      <c r="A46" s="290" t="s">
        <v>64</v>
      </c>
      <c r="B46" s="259">
        <v>2</v>
      </c>
      <c r="C46" s="258">
        <v>0</v>
      </c>
      <c r="D46" s="259">
        <v>0</v>
      </c>
      <c r="E46" s="259">
        <v>0</v>
      </c>
      <c r="F46" s="259">
        <v>0</v>
      </c>
      <c r="G46" s="259">
        <v>0</v>
      </c>
      <c r="H46" s="259">
        <v>0</v>
      </c>
      <c r="I46" s="260">
        <v>0</v>
      </c>
      <c r="J46" s="261">
        <v>2</v>
      </c>
      <c r="K46" s="304">
        <f t="shared" si="0"/>
        <v>0</v>
      </c>
    </row>
    <row r="47" spans="1:11" ht="12.75">
      <c r="A47" s="291" t="s">
        <v>25</v>
      </c>
      <c r="B47" s="292">
        <v>37</v>
      </c>
      <c r="C47" s="292">
        <v>1</v>
      </c>
      <c r="D47" s="292">
        <v>0</v>
      </c>
      <c r="E47" s="292">
        <v>0</v>
      </c>
      <c r="F47" s="292">
        <v>0</v>
      </c>
      <c r="G47" s="292">
        <v>0</v>
      </c>
      <c r="H47" s="292">
        <v>0</v>
      </c>
      <c r="I47" s="292">
        <v>3</v>
      </c>
      <c r="J47" s="292">
        <v>35</v>
      </c>
      <c r="K47" s="304">
        <f t="shared" si="0"/>
        <v>0</v>
      </c>
    </row>
    <row r="48" spans="1:11" ht="12.75">
      <c r="A48" s="289" t="s">
        <v>40</v>
      </c>
      <c r="B48" s="255">
        <v>2</v>
      </c>
      <c r="C48" s="254">
        <v>0</v>
      </c>
      <c r="D48" s="255">
        <v>0</v>
      </c>
      <c r="E48" s="255">
        <v>0</v>
      </c>
      <c r="F48" s="255">
        <v>0</v>
      </c>
      <c r="G48" s="255">
        <v>0</v>
      </c>
      <c r="H48" s="255">
        <v>0</v>
      </c>
      <c r="I48" s="256">
        <v>0</v>
      </c>
      <c r="J48" s="257">
        <v>2</v>
      </c>
      <c r="K48" s="304">
        <f t="shared" si="0"/>
        <v>0</v>
      </c>
    </row>
    <row r="49" spans="1:11" ht="12.75">
      <c r="A49" s="293" t="s">
        <v>41</v>
      </c>
      <c r="B49" s="268">
        <v>500</v>
      </c>
      <c r="C49" s="268">
        <v>31</v>
      </c>
      <c r="D49" s="268">
        <v>1</v>
      </c>
      <c r="E49" s="268">
        <v>30</v>
      </c>
      <c r="F49" s="268">
        <v>4</v>
      </c>
      <c r="G49" s="268">
        <v>2</v>
      </c>
      <c r="H49" s="268">
        <v>37</v>
      </c>
      <c r="I49" s="268">
        <v>27</v>
      </c>
      <c r="J49" s="268">
        <v>502</v>
      </c>
      <c r="K49" s="304">
        <f t="shared" si="0"/>
        <v>0</v>
      </c>
    </row>
    <row r="50" spans="1:11" ht="12.75">
      <c r="A50" s="294"/>
      <c r="B50" s="295"/>
      <c r="C50" s="295"/>
      <c r="D50" s="295"/>
      <c r="E50" s="295"/>
      <c r="F50" s="295"/>
      <c r="G50" s="295"/>
      <c r="H50" s="295"/>
      <c r="I50" s="295"/>
      <c r="J50" s="295"/>
      <c r="K50" s="304">
        <f t="shared" si="0"/>
        <v>0</v>
      </c>
    </row>
    <row r="51" spans="1:10" ht="5.25" customHeight="1">
      <c r="A51" s="294"/>
      <c r="B51" s="295"/>
      <c r="C51" s="295"/>
      <c r="D51" s="295"/>
      <c r="E51" s="295"/>
      <c r="F51" s="295"/>
      <c r="G51" s="295"/>
      <c r="H51" s="295"/>
      <c r="I51" s="295"/>
      <c r="J51" s="295"/>
    </row>
    <row r="52" spans="1:10" ht="34.5" customHeight="1">
      <c r="A52" s="664" t="s">
        <v>138</v>
      </c>
      <c r="B52" s="665"/>
      <c r="C52" s="666"/>
      <c r="D52" s="666"/>
      <c r="E52" s="666"/>
      <c r="F52" s="666"/>
      <c r="G52" s="666"/>
      <c r="H52" s="666"/>
      <c r="I52" s="666"/>
      <c r="J52" s="667"/>
    </row>
    <row r="53" spans="1:10" ht="12.75">
      <c r="A53" s="668" t="s">
        <v>107</v>
      </c>
      <c r="B53" s="669"/>
      <c r="C53" s="669"/>
      <c r="D53" s="669"/>
      <c r="E53" s="669"/>
      <c r="F53" s="669"/>
      <c r="G53" s="669"/>
      <c r="H53" s="669"/>
      <c r="I53" s="669"/>
      <c r="J53" s="669"/>
    </row>
    <row r="54" spans="1:10" ht="12.75">
      <c r="A54" s="670" t="s">
        <v>108</v>
      </c>
      <c r="B54" s="671"/>
      <c r="C54" s="671"/>
      <c r="D54" s="671"/>
      <c r="E54" s="671"/>
      <c r="F54" s="671"/>
      <c r="G54" s="671"/>
      <c r="H54" s="671"/>
      <c r="I54" s="671"/>
      <c r="J54" s="672"/>
    </row>
    <row r="55" spans="1:10" ht="12.75">
      <c r="A55" s="662"/>
      <c r="B55" s="663"/>
      <c r="C55" s="663"/>
      <c r="D55" s="663"/>
      <c r="E55" s="663"/>
      <c r="F55" s="663"/>
      <c r="G55" s="663"/>
      <c r="H55" s="663"/>
      <c r="I55" s="663"/>
      <c r="J55" s="663"/>
    </row>
  </sheetData>
  <sheetProtection sheet="1" objects="1" scenarios="1"/>
  <mergeCells count="6">
    <mergeCell ref="A1:J1"/>
    <mergeCell ref="A2:J2"/>
    <mergeCell ref="A55:J55"/>
    <mergeCell ref="A52:J52"/>
    <mergeCell ref="A53:J53"/>
    <mergeCell ref="A54:J5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2" bestFit="1" customWidth="1"/>
  </cols>
  <sheetData>
    <row r="2" ht="23.25">
      <c r="A2" s="334" t="s">
        <v>113</v>
      </c>
    </row>
    <row r="3" ht="20.25">
      <c r="A3" s="335" t="s">
        <v>116</v>
      </c>
    </row>
    <row r="4" ht="12.75">
      <c r="A4" s="333" t="s">
        <v>181</v>
      </c>
    </row>
    <row r="5" ht="12.75">
      <c r="A5" s="333" t="s">
        <v>182</v>
      </c>
    </row>
    <row r="6" ht="12.75">
      <c r="A6" s="333" t="s">
        <v>183</v>
      </c>
    </row>
    <row r="7" ht="12.75">
      <c r="A7" s="333" t="s">
        <v>184</v>
      </c>
    </row>
    <row r="8" ht="12.75">
      <c r="A8" s="333" t="s">
        <v>185</v>
      </c>
    </row>
    <row r="9" ht="12.75">
      <c r="A9" s="331"/>
    </row>
    <row r="10" ht="12.75">
      <c r="A10" s="333" t="str">
        <f>CONCATENATE("Data platná k ",DAY(Nastavení!B5),".",MONTH(Nastavení!B5),".",YEAR(Nastavení!B5))</f>
        <v>Data platná k 8.10.2008</v>
      </c>
    </row>
    <row r="11" ht="12.75">
      <c r="A11" s="331"/>
    </row>
    <row r="12" ht="12.75">
      <c r="A12" s="331"/>
    </row>
    <row r="13" ht="12.75">
      <c r="A13" s="331"/>
    </row>
    <row r="14" ht="12.75">
      <c r="A14" s="331"/>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87"/>
  <sheetViews>
    <sheetView showGridLines="0" zoomScaleSheetLayoutView="100" workbookViewId="0" topLeftCell="A1">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72" t="s">
        <v>130</v>
      </c>
      <c r="B1" s="572"/>
      <c r="C1" s="572"/>
      <c r="D1" s="572"/>
      <c r="E1" s="572"/>
      <c r="F1" s="572"/>
      <c r="G1" s="572"/>
      <c r="H1" s="572"/>
      <c r="I1" s="572"/>
      <c r="J1" s="572"/>
      <c r="K1" s="572"/>
      <c r="L1" s="572"/>
      <c r="M1" s="572"/>
      <c r="N1" s="316"/>
    </row>
    <row r="2" spans="1:14" s="11" customFormat="1" ht="15.75">
      <c r="A2" s="573" t="str">
        <f>LOWER(Nastavení!$B$1)</f>
        <v>září 2008</v>
      </c>
      <c r="B2" s="573"/>
      <c r="C2" s="573"/>
      <c r="D2" s="573"/>
      <c r="E2" s="573"/>
      <c r="F2" s="573"/>
      <c r="G2" s="573"/>
      <c r="H2" s="573"/>
      <c r="I2" s="573"/>
      <c r="J2" s="573"/>
      <c r="K2" s="573"/>
      <c r="L2" s="573"/>
      <c r="M2" s="573"/>
      <c r="N2" s="363"/>
    </row>
    <row r="3" spans="1:13" s="388" customFormat="1" ht="8.25">
      <c r="A3" s="383"/>
      <c r="B3" s="383"/>
      <c r="C3" s="383"/>
      <c r="D3" s="383"/>
      <c r="E3" s="383"/>
      <c r="F3" s="383"/>
      <c r="G3" s="383"/>
      <c r="H3" s="383"/>
      <c r="I3" s="383"/>
      <c r="J3" s="383"/>
      <c r="K3" s="383"/>
      <c r="M3" s="424" t="s">
        <v>230</v>
      </c>
    </row>
    <row r="4" spans="1:38" s="67" customFormat="1" ht="65.25">
      <c r="A4" s="146" t="s">
        <v>0</v>
      </c>
      <c r="B4" s="147" t="s">
        <v>342</v>
      </c>
      <c r="C4" s="148" t="s">
        <v>87</v>
      </c>
      <c r="D4" s="149" t="s">
        <v>151</v>
      </c>
      <c r="E4" s="149" t="s">
        <v>76</v>
      </c>
      <c r="F4" s="148" t="s">
        <v>139</v>
      </c>
      <c r="G4" s="148" t="s">
        <v>152</v>
      </c>
      <c r="H4" s="148" t="s">
        <v>115</v>
      </c>
      <c r="I4" s="148" t="s">
        <v>68</v>
      </c>
      <c r="J4" s="148" t="s">
        <v>153</v>
      </c>
      <c r="K4" s="148" t="s">
        <v>154</v>
      </c>
      <c r="L4" s="147" t="s">
        <v>155</v>
      </c>
      <c r="M4" s="148" t="s">
        <v>343</v>
      </c>
      <c r="O4" s="356"/>
      <c r="P4" s="356"/>
      <c r="Q4" s="356"/>
      <c r="R4" s="356"/>
      <c r="S4" s="356"/>
      <c r="T4" s="356"/>
      <c r="U4" s="356"/>
      <c r="V4" s="356"/>
      <c r="W4" s="356"/>
      <c r="X4" s="356"/>
      <c r="Y4" s="356"/>
      <c r="Z4" s="356"/>
      <c r="AB4" s="356"/>
      <c r="AC4" s="356"/>
      <c r="AD4" s="356"/>
      <c r="AE4" s="356"/>
      <c r="AF4" s="356"/>
      <c r="AG4" s="356"/>
      <c r="AH4" s="356"/>
      <c r="AI4" s="356"/>
      <c r="AJ4" s="356"/>
      <c r="AK4" s="356"/>
      <c r="AL4" s="356"/>
    </row>
    <row r="5" spans="1:28" s="67" customFormat="1" ht="12">
      <c r="A5" s="150" t="s">
        <v>3</v>
      </c>
      <c r="B5" s="151">
        <v>57</v>
      </c>
      <c r="C5" s="151">
        <v>4</v>
      </c>
      <c r="D5" s="151">
        <v>0</v>
      </c>
      <c r="E5" s="151">
        <v>1</v>
      </c>
      <c r="F5" s="151">
        <v>4</v>
      </c>
      <c r="G5" s="151">
        <v>0</v>
      </c>
      <c r="H5" s="151">
        <v>2</v>
      </c>
      <c r="I5" s="151">
        <v>1</v>
      </c>
      <c r="J5" s="151">
        <v>8</v>
      </c>
      <c r="K5" s="151">
        <v>11</v>
      </c>
      <c r="L5" s="151">
        <v>13</v>
      </c>
      <c r="M5" s="152">
        <v>50</v>
      </c>
      <c r="N5" s="312">
        <f aca="true" t="shared" si="0" ref="N5:N36">B5+C5+D5-K5-M5</f>
        <v>0</v>
      </c>
      <c r="O5" s="358"/>
      <c r="AB5" s="357"/>
    </row>
    <row r="6" spans="1:28" s="67" customFormat="1" ht="12">
      <c r="A6" s="153" t="s">
        <v>5</v>
      </c>
      <c r="B6" s="154">
        <v>0</v>
      </c>
      <c r="C6" s="154">
        <v>1</v>
      </c>
      <c r="D6" s="154">
        <v>0</v>
      </c>
      <c r="E6" s="154">
        <v>0</v>
      </c>
      <c r="F6" s="154">
        <v>0</v>
      </c>
      <c r="G6" s="154">
        <v>0</v>
      </c>
      <c r="H6" s="154">
        <v>0</v>
      </c>
      <c r="I6" s="154">
        <v>0</v>
      </c>
      <c r="J6" s="154">
        <v>0</v>
      </c>
      <c r="K6" s="154">
        <v>0</v>
      </c>
      <c r="L6" s="154">
        <v>0</v>
      </c>
      <c r="M6" s="155">
        <v>1</v>
      </c>
      <c r="N6" s="312">
        <f t="shared" si="0"/>
        <v>0</v>
      </c>
      <c r="O6" s="358"/>
      <c r="AB6" s="357"/>
    </row>
    <row r="7" spans="1:28" s="67" customFormat="1" ht="12">
      <c r="A7" s="153" t="s">
        <v>277</v>
      </c>
      <c r="B7" s="154">
        <v>9</v>
      </c>
      <c r="C7" s="154">
        <v>4</v>
      </c>
      <c r="D7" s="154">
        <v>0</v>
      </c>
      <c r="E7" s="154">
        <v>0</v>
      </c>
      <c r="F7" s="154">
        <v>2</v>
      </c>
      <c r="G7" s="154">
        <v>0</v>
      </c>
      <c r="H7" s="154">
        <v>1</v>
      </c>
      <c r="I7" s="154">
        <v>0</v>
      </c>
      <c r="J7" s="154">
        <v>3</v>
      </c>
      <c r="K7" s="154">
        <v>3</v>
      </c>
      <c r="L7" s="154">
        <v>3</v>
      </c>
      <c r="M7" s="155">
        <v>10</v>
      </c>
      <c r="N7" s="312">
        <f t="shared" si="0"/>
        <v>0</v>
      </c>
      <c r="O7" s="358"/>
      <c r="AB7" s="357"/>
    </row>
    <row r="8" spans="1:28" s="67" customFormat="1" ht="12">
      <c r="A8" s="153" t="s">
        <v>8</v>
      </c>
      <c r="B8" s="154">
        <v>1</v>
      </c>
      <c r="C8" s="154">
        <v>1</v>
      </c>
      <c r="D8" s="154">
        <v>0</v>
      </c>
      <c r="E8" s="154">
        <v>0</v>
      </c>
      <c r="F8" s="154">
        <v>0</v>
      </c>
      <c r="G8" s="154">
        <v>0</v>
      </c>
      <c r="H8" s="154">
        <v>1</v>
      </c>
      <c r="I8" s="154">
        <v>0</v>
      </c>
      <c r="J8" s="154">
        <v>1</v>
      </c>
      <c r="K8" s="154">
        <v>1</v>
      </c>
      <c r="L8" s="154">
        <v>0</v>
      </c>
      <c r="M8" s="155">
        <v>1</v>
      </c>
      <c r="N8" s="312">
        <f t="shared" si="0"/>
        <v>0</v>
      </c>
      <c r="O8" s="358"/>
      <c r="AB8" s="357"/>
    </row>
    <row r="9" spans="1:28" s="67" customFormat="1" ht="12">
      <c r="A9" s="153" t="s">
        <v>9</v>
      </c>
      <c r="B9" s="154">
        <v>2</v>
      </c>
      <c r="C9" s="154">
        <v>0</v>
      </c>
      <c r="D9" s="154">
        <v>0</v>
      </c>
      <c r="E9" s="154">
        <v>0</v>
      </c>
      <c r="F9" s="154">
        <v>0</v>
      </c>
      <c r="G9" s="154">
        <v>0</v>
      </c>
      <c r="H9" s="154">
        <v>0</v>
      </c>
      <c r="I9" s="154">
        <v>0</v>
      </c>
      <c r="J9" s="154">
        <v>0</v>
      </c>
      <c r="K9" s="154">
        <v>1</v>
      </c>
      <c r="L9" s="154">
        <v>1</v>
      </c>
      <c r="M9" s="155">
        <v>1</v>
      </c>
      <c r="N9" s="312">
        <f t="shared" si="0"/>
        <v>0</v>
      </c>
      <c r="O9" s="358"/>
      <c r="AB9" s="357"/>
    </row>
    <row r="10" spans="1:28" s="67" customFormat="1" ht="12">
      <c r="A10" s="153" t="s">
        <v>51</v>
      </c>
      <c r="B10" s="154">
        <v>1</v>
      </c>
      <c r="C10" s="154">
        <v>0</v>
      </c>
      <c r="D10" s="154">
        <v>0</v>
      </c>
      <c r="E10" s="154">
        <v>0</v>
      </c>
      <c r="F10" s="154">
        <v>0</v>
      </c>
      <c r="G10" s="154">
        <v>0</v>
      </c>
      <c r="H10" s="154">
        <v>0</v>
      </c>
      <c r="I10" s="154">
        <v>0</v>
      </c>
      <c r="J10" s="154">
        <v>0</v>
      </c>
      <c r="K10" s="154">
        <v>0</v>
      </c>
      <c r="L10" s="154">
        <v>0</v>
      </c>
      <c r="M10" s="155">
        <v>1</v>
      </c>
      <c r="N10" s="312">
        <f t="shared" si="0"/>
        <v>0</v>
      </c>
      <c r="O10" s="358"/>
      <c r="AB10" s="357"/>
    </row>
    <row r="11" spans="1:28" s="67" customFormat="1" ht="12">
      <c r="A11" s="153" t="s">
        <v>10</v>
      </c>
      <c r="B11" s="154">
        <v>38</v>
      </c>
      <c r="C11" s="154">
        <v>14</v>
      </c>
      <c r="D11" s="154">
        <v>0</v>
      </c>
      <c r="E11" s="154">
        <v>0</v>
      </c>
      <c r="F11" s="154">
        <v>4</v>
      </c>
      <c r="G11" s="154">
        <v>0</v>
      </c>
      <c r="H11" s="154">
        <v>2</v>
      </c>
      <c r="I11" s="154">
        <v>2</v>
      </c>
      <c r="J11" s="154">
        <v>8</v>
      </c>
      <c r="K11" s="154">
        <v>10</v>
      </c>
      <c r="L11" s="154">
        <v>7</v>
      </c>
      <c r="M11" s="155">
        <v>42</v>
      </c>
      <c r="N11" s="312">
        <f t="shared" si="0"/>
        <v>0</v>
      </c>
      <c r="O11" s="358"/>
      <c r="AB11" s="357"/>
    </row>
    <row r="12" spans="1:28" s="67" customFormat="1" ht="12">
      <c r="A12" s="156" t="s">
        <v>189</v>
      </c>
      <c r="B12" s="157">
        <v>5</v>
      </c>
      <c r="C12" s="157">
        <v>1</v>
      </c>
      <c r="D12" s="157">
        <v>0</v>
      </c>
      <c r="E12" s="157">
        <v>0</v>
      </c>
      <c r="F12" s="157">
        <v>3</v>
      </c>
      <c r="G12" s="157">
        <v>0</v>
      </c>
      <c r="H12" s="157">
        <v>0</v>
      </c>
      <c r="I12" s="157">
        <v>0</v>
      </c>
      <c r="J12" s="157">
        <v>3</v>
      </c>
      <c r="K12" s="157">
        <v>0</v>
      </c>
      <c r="L12" s="157">
        <v>0</v>
      </c>
      <c r="M12" s="158">
        <v>6</v>
      </c>
      <c r="N12" s="312">
        <f t="shared" si="0"/>
        <v>0</v>
      </c>
      <c r="O12" s="358"/>
      <c r="AB12" s="357"/>
    </row>
    <row r="13" spans="1:28" s="67" customFormat="1" ht="12">
      <c r="A13" s="156" t="s">
        <v>12</v>
      </c>
      <c r="B13" s="157">
        <v>42</v>
      </c>
      <c r="C13" s="157">
        <v>24</v>
      </c>
      <c r="D13" s="157">
        <v>0</v>
      </c>
      <c r="E13" s="157">
        <v>2</v>
      </c>
      <c r="F13" s="157">
        <v>15</v>
      </c>
      <c r="G13" s="157">
        <v>0</v>
      </c>
      <c r="H13" s="157">
        <v>11</v>
      </c>
      <c r="I13" s="157">
        <v>0</v>
      </c>
      <c r="J13" s="157">
        <v>28</v>
      </c>
      <c r="K13" s="157">
        <v>31</v>
      </c>
      <c r="L13" s="157">
        <v>21</v>
      </c>
      <c r="M13" s="158">
        <v>35</v>
      </c>
      <c r="N13" s="312">
        <f t="shared" si="0"/>
        <v>0</v>
      </c>
      <c r="O13" s="358"/>
      <c r="AB13" s="357"/>
    </row>
    <row r="14" spans="1:28" s="67" customFormat="1" ht="12">
      <c r="A14" s="159" t="s">
        <v>13</v>
      </c>
      <c r="B14" s="160">
        <v>155</v>
      </c>
      <c r="C14" s="160">
        <v>49</v>
      </c>
      <c r="D14" s="160">
        <v>0</v>
      </c>
      <c r="E14" s="160">
        <v>3</v>
      </c>
      <c r="F14" s="160">
        <v>28</v>
      </c>
      <c r="G14" s="160">
        <v>0</v>
      </c>
      <c r="H14" s="160">
        <v>17</v>
      </c>
      <c r="I14" s="160">
        <v>3</v>
      </c>
      <c r="J14" s="160">
        <v>51</v>
      </c>
      <c r="K14" s="160">
        <v>57</v>
      </c>
      <c r="L14" s="160">
        <v>45</v>
      </c>
      <c r="M14" s="160">
        <v>147</v>
      </c>
      <c r="N14" s="312">
        <f t="shared" si="0"/>
        <v>0</v>
      </c>
      <c r="O14" s="358"/>
      <c r="AB14" s="357"/>
    </row>
    <row r="15" spans="1:38" s="68" customFormat="1" ht="12">
      <c r="A15" s="156" t="s">
        <v>38</v>
      </c>
      <c r="B15" s="157">
        <v>11</v>
      </c>
      <c r="C15" s="157">
        <v>0</v>
      </c>
      <c r="D15" s="157">
        <v>0</v>
      </c>
      <c r="E15" s="157">
        <v>0</v>
      </c>
      <c r="F15" s="157">
        <v>0</v>
      </c>
      <c r="G15" s="157">
        <v>0</v>
      </c>
      <c r="H15" s="157">
        <v>1</v>
      </c>
      <c r="I15" s="157">
        <v>0</v>
      </c>
      <c r="J15" s="157">
        <v>1</v>
      </c>
      <c r="K15" s="157">
        <v>1</v>
      </c>
      <c r="L15" s="157">
        <v>0</v>
      </c>
      <c r="M15" s="158">
        <v>10</v>
      </c>
      <c r="N15" s="312">
        <f t="shared" si="0"/>
        <v>0</v>
      </c>
      <c r="O15" s="358"/>
      <c r="P15" s="67"/>
      <c r="Q15" s="67"/>
      <c r="R15" s="67"/>
      <c r="S15" s="67"/>
      <c r="T15" s="67"/>
      <c r="U15" s="67"/>
      <c r="V15" s="67"/>
      <c r="W15" s="67"/>
      <c r="X15" s="67"/>
      <c r="Y15" s="67"/>
      <c r="Z15" s="67"/>
      <c r="AB15" s="357"/>
      <c r="AC15" s="67"/>
      <c r="AD15" s="67"/>
      <c r="AE15" s="67"/>
      <c r="AF15" s="67"/>
      <c r="AG15" s="67"/>
      <c r="AH15" s="67"/>
      <c r="AI15" s="67"/>
      <c r="AJ15" s="67"/>
      <c r="AK15" s="67"/>
      <c r="AL15" s="67"/>
    </row>
    <row r="16" spans="1:38" s="68" customFormat="1" ht="12">
      <c r="A16" s="153" t="s">
        <v>32</v>
      </c>
      <c r="B16" s="154">
        <v>21</v>
      </c>
      <c r="C16" s="154">
        <v>8</v>
      </c>
      <c r="D16" s="154">
        <v>0</v>
      </c>
      <c r="E16" s="154">
        <v>1</v>
      </c>
      <c r="F16" s="154">
        <v>5</v>
      </c>
      <c r="G16" s="154">
        <v>0</v>
      </c>
      <c r="H16" s="154">
        <v>1</v>
      </c>
      <c r="I16" s="154">
        <v>0</v>
      </c>
      <c r="J16" s="154">
        <v>7</v>
      </c>
      <c r="K16" s="154">
        <v>8</v>
      </c>
      <c r="L16" s="154">
        <v>1</v>
      </c>
      <c r="M16" s="155">
        <v>21</v>
      </c>
      <c r="N16" s="312">
        <f t="shared" si="0"/>
        <v>0</v>
      </c>
      <c r="O16" s="358"/>
      <c r="P16" s="67"/>
      <c r="Q16" s="67"/>
      <c r="R16" s="67"/>
      <c r="S16" s="67"/>
      <c r="T16" s="67"/>
      <c r="U16" s="67"/>
      <c r="V16" s="67"/>
      <c r="W16" s="67"/>
      <c r="X16" s="67"/>
      <c r="Y16" s="67"/>
      <c r="Z16" s="67"/>
      <c r="AB16" s="357"/>
      <c r="AC16" s="67"/>
      <c r="AD16" s="67"/>
      <c r="AE16" s="67"/>
      <c r="AF16" s="67"/>
      <c r="AG16" s="67"/>
      <c r="AH16" s="67"/>
      <c r="AI16" s="67"/>
      <c r="AJ16" s="67"/>
      <c r="AK16" s="67"/>
      <c r="AL16" s="67"/>
    </row>
    <row r="17" spans="1:14" s="68" customFormat="1" ht="12">
      <c r="A17" s="153" t="s">
        <v>60</v>
      </c>
      <c r="B17" s="154">
        <v>4</v>
      </c>
      <c r="C17" s="154">
        <v>0</v>
      </c>
      <c r="D17" s="154">
        <v>0</v>
      </c>
      <c r="E17" s="154">
        <v>0</v>
      </c>
      <c r="F17" s="154">
        <v>0</v>
      </c>
      <c r="G17" s="154">
        <v>0</v>
      </c>
      <c r="H17" s="154">
        <v>0</v>
      </c>
      <c r="I17" s="154">
        <v>0</v>
      </c>
      <c r="J17" s="154">
        <v>0</v>
      </c>
      <c r="K17" s="154">
        <v>3</v>
      </c>
      <c r="L17" s="154">
        <v>3</v>
      </c>
      <c r="M17" s="155">
        <v>1</v>
      </c>
      <c r="N17" s="312">
        <f t="shared" si="0"/>
        <v>0</v>
      </c>
    </row>
    <row r="18" spans="1:14" s="68" customFormat="1" ht="12">
      <c r="A18" s="153" t="s">
        <v>34</v>
      </c>
      <c r="B18" s="154">
        <v>2</v>
      </c>
      <c r="C18" s="154">
        <v>0</v>
      </c>
      <c r="D18" s="154">
        <v>0</v>
      </c>
      <c r="E18" s="154">
        <v>0</v>
      </c>
      <c r="F18" s="154">
        <v>1</v>
      </c>
      <c r="G18" s="154">
        <v>0</v>
      </c>
      <c r="H18" s="154">
        <v>0</v>
      </c>
      <c r="I18" s="154">
        <v>0</v>
      </c>
      <c r="J18" s="154">
        <v>1</v>
      </c>
      <c r="K18" s="154">
        <v>1</v>
      </c>
      <c r="L18" s="154">
        <v>0</v>
      </c>
      <c r="M18" s="155">
        <v>1</v>
      </c>
      <c r="N18" s="312">
        <f t="shared" si="0"/>
        <v>0</v>
      </c>
    </row>
    <row r="19" spans="1:26" s="68" customFormat="1" ht="12">
      <c r="A19" s="153" t="s">
        <v>53</v>
      </c>
      <c r="B19" s="154">
        <v>1</v>
      </c>
      <c r="C19" s="154">
        <v>3</v>
      </c>
      <c r="D19" s="154">
        <v>0</v>
      </c>
      <c r="E19" s="154">
        <v>0</v>
      </c>
      <c r="F19" s="154">
        <v>0</v>
      </c>
      <c r="G19" s="154">
        <v>0</v>
      </c>
      <c r="H19" s="154">
        <v>2</v>
      </c>
      <c r="I19" s="154">
        <v>0</v>
      </c>
      <c r="J19" s="154">
        <v>2</v>
      </c>
      <c r="K19" s="154">
        <v>2</v>
      </c>
      <c r="L19" s="154">
        <v>1</v>
      </c>
      <c r="M19" s="155">
        <v>2</v>
      </c>
      <c r="N19" s="312">
        <f t="shared" si="0"/>
        <v>0</v>
      </c>
      <c r="O19" s="359"/>
      <c r="P19" s="359"/>
      <c r="Q19" s="359"/>
      <c r="R19" s="359"/>
      <c r="S19" s="359"/>
      <c r="T19" s="359"/>
      <c r="U19" s="359"/>
      <c r="V19" s="359"/>
      <c r="W19" s="359"/>
      <c r="X19" s="359"/>
      <c r="Y19" s="359"/>
      <c r="Z19" s="359"/>
    </row>
    <row r="20" spans="1:26" s="68" customFormat="1" ht="12">
      <c r="A20" s="153" t="s">
        <v>29</v>
      </c>
      <c r="B20" s="154">
        <v>13</v>
      </c>
      <c r="C20" s="154">
        <v>8</v>
      </c>
      <c r="D20" s="154">
        <v>0</v>
      </c>
      <c r="E20" s="154">
        <v>0</v>
      </c>
      <c r="F20" s="154">
        <v>2</v>
      </c>
      <c r="G20" s="154">
        <v>0</v>
      </c>
      <c r="H20" s="154">
        <v>1</v>
      </c>
      <c r="I20" s="154">
        <v>0</v>
      </c>
      <c r="J20" s="154">
        <v>3</v>
      </c>
      <c r="K20" s="154">
        <v>1</v>
      </c>
      <c r="L20" s="154">
        <v>0</v>
      </c>
      <c r="M20" s="155">
        <v>20</v>
      </c>
      <c r="N20" s="312">
        <f t="shared" si="0"/>
        <v>0</v>
      </c>
      <c r="O20" s="358"/>
      <c r="P20" s="359"/>
      <c r="Q20" s="359"/>
      <c r="R20" s="359"/>
      <c r="S20" s="359"/>
      <c r="T20" s="359"/>
      <c r="U20" s="359"/>
      <c r="V20" s="359"/>
      <c r="W20" s="359"/>
      <c r="X20" s="359"/>
      <c r="Y20" s="359"/>
      <c r="Z20" s="359"/>
    </row>
    <row r="21" spans="1:26" s="68" customFormat="1" ht="12">
      <c r="A21" s="153" t="s">
        <v>37</v>
      </c>
      <c r="B21" s="154">
        <v>2</v>
      </c>
      <c r="C21" s="154">
        <v>0</v>
      </c>
      <c r="D21" s="154">
        <v>0</v>
      </c>
      <c r="E21" s="154">
        <v>0</v>
      </c>
      <c r="F21" s="154">
        <v>0</v>
      </c>
      <c r="G21" s="154">
        <v>0</v>
      </c>
      <c r="H21" s="154">
        <v>0</v>
      </c>
      <c r="I21" s="154">
        <v>0</v>
      </c>
      <c r="J21" s="154">
        <v>0</v>
      </c>
      <c r="K21" s="154">
        <v>0</v>
      </c>
      <c r="L21" s="154">
        <v>0</v>
      </c>
      <c r="M21" s="155">
        <v>2</v>
      </c>
      <c r="N21" s="312">
        <f t="shared" si="0"/>
        <v>0</v>
      </c>
      <c r="O21" s="358"/>
      <c r="P21" s="359"/>
      <c r="Q21" s="359"/>
      <c r="R21" s="359"/>
      <c r="S21" s="359"/>
      <c r="T21" s="359"/>
      <c r="U21" s="359"/>
      <c r="V21" s="359"/>
      <c r="W21" s="359"/>
      <c r="X21" s="359"/>
      <c r="Y21" s="359"/>
      <c r="Z21" s="359"/>
    </row>
    <row r="22" spans="1:26" s="68" customFormat="1" ht="12">
      <c r="A22" s="153" t="s">
        <v>35</v>
      </c>
      <c r="B22" s="154">
        <v>17</v>
      </c>
      <c r="C22" s="154">
        <v>1</v>
      </c>
      <c r="D22" s="154">
        <v>1</v>
      </c>
      <c r="E22" s="154">
        <v>0</v>
      </c>
      <c r="F22" s="154">
        <v>0</v>
      </c>
      <c r="G22" s="154">
        <v>0</v>
      </c>
      <c r="H22" s="154">
        <v>0</v>
      </c>
      <c r="I22" s="154">
        <v>0</v>
      </c>
      <c r="J22" s="154">
        <v>0</v>
      </c>
      <c r="K22" s="154">
        <v>1</v>
      </c>
      <c r="L22" s="154">
        <v>1</v>
      </c>
      <c r="M22" s="155">
        <v>18</v>
      </c>
      <c r="N22" s="312">
        <f t="shared" si="0"/>
        <v>0</v>
      </c>
      <c r="O22" s="358"/>
      <c r="P22" s="359"/>
      <c r="Q22" s="359"/>
      <c r="R22" s="359"/>
      <c r="S22" s="359"/>
      <c r="T22" s="359"/>
      <c r="U22" s="359"/>
      <c r="V22" s="359"/>
      <c r="W22" s="359"/>
      <c r="X22" s="359"/>
      <c r="Y22" s="359"/>
      <c r="Z22" s="359"/>
    </row>
    <row r="23" spans="1:26" s="68" customFormat="1" ht="12">
      <c r="A23" s="153" t="s">
        <v>30</v>
      </c>
      <c r="B23" s="154">
        <v>2</v>
      </c>
      <c r="C23" s="154">
        <v>0</v>
      </c>
      <c r="D23" s="154">
        <v>0</v>
      </c>
      <c r="E23" s="154">
        <v>0</v>
      </c>
      <c r="F23" s="154">
        <v>0</v>
      </c>
      <c r="G23" s="154">
        <v>0</v>
      </c>
      <c r="H23" s="154">
        <v>0</v>
      </c>
      <c r="I23" s="154">
        <v>0</v>
      </c>
      <c r="J23" s="154">
        <v>0</v>
      </c>
      <c r="K23" s="154">
        <v>0</v>
      </c>
      <c r="L23" s="154">
        <v>0</v>
      </c>
      <c r="M23" s="155">
        <v>2</v>
      </c>
      <c r="N23" s="312">
        <f t="shared" si="0"/>
        <v>0</v>
      </c>
      <c r="O23" s="358"/>
      <c r="P23" s="359"/>
      <c r="Q23" s="359"/>
      <c r="R23" s="359"/>
      <c r="S23" s="359"/>
      <c r="T23" s="359"/>
      <c r="U23" s="359"/>
      <c r="V23" s="359"/>
      <c r="W23" s="359"/>
      <c r="X23" s="359"/>
      <c r="Y23" s="359"/>
      <c r="Z23" s="359"/>
    </row>
    <row r="24" spans="1:26" s="68" customFormat="1" ht="12">
      <c r="A24" s="153" t="s">
        <v>26</v>
      </c>
      <c r="B24" s="154">
        <v>36</v>
      </c>
      <c r="C24" s="154">
        <v>9</v>
      </c>
      <c r="D24" s="154">
        <v>0</v>
      </c>
      <c r="E24" s="154">
        <v>0</v>
      </c>
      <c r="F24" s="154">
        <v>4</v>
      </c>
      <c r="G24" s="154">
        <v>0</v>
      </c>
      <c r="H24" s="154">
        <v>0</v>
      </c>
      <c r="I24" s="154">
        <v>0</v>
      </c>
      <c r="J24" s="154">
        <v>4</v>
      </c>
      <c r="K24" s="154">
        <v>14</v>
      </c>
      <c r="L24" s="154">
        <v>13</v>
      </c>
      <c r="M24" s="155">
        <v>31</v>
      </c>
      <c r="N24" s="312">
        <f t="shared" si="0"/>
        <v>0</v>
      </c>
      <c r="O24" s="358"/>
      <c r="P24" s="359"/>
      <c r="Q24" s="359"/>
      <c r="R24" s="359"/>
      <c r="S24" s="359"/>
      <c r="T24" s="359"/>
      <c r="U24" s="359"/>
      <c r="V24" s="359"/>
      <c r="W24" s="359"/>
      <c r="X24" s="359"/>
      <c r="Y24" s="359"/>
      <c r="Z24" s="359"/>
    </row>
    <row r="25" spans="1:26" s="68" customFormat="1" ht="12">
      <c r="A25" s="153" t="s">
        <v>324</v>
      </c>
      <c r="B25" s="154">
        <v>4</v>
      </c>
      <c r="C25" s="154">
        <v>0</v>
      </c>
      <c r="D25" s="154">
        <v>0</v>
      </c>
      <c r="E25" s="154">
        <v>0</v>
      </c>
      <c r="F25" s="154">
        <v>0</v>
      </c>
      <c r="G25" s="154">
        <v>0</v>
      </c>
      <c r="H25" s="154">
        <v>0</v>
      </c>
      <c r="I25" s="154">
        <v>0</v>
      </c>
      <c r="J25" s="154">
        <v>0</v>
      </c>
      <c r="K25" s="154">
        <v>0</v>
      </c>
      <c r="L25" s="154">
        <v>0</v>
      </c>
      <c r="M25" s="155">
        <v>4</v>
      </c>
      <c r="N25" s="312">
        <f t="shared" si="0"/>
        <v>0</v>
      </c>
      <c r="O25" s="358"/>
      <c r="P25" s="359"/>
      <c r="Q25" s="359"/>
      <c r="R25" s="359"/>
      <c r="S25" s="359"/>
      <c r="T25" s="359"/>
      <c r="U25" s="359"/>
      <c r="V25" s="359"/>
      <c r="W25" s="359"/>
      <c r="X25" s="359"/>
      <c r="Y25" s="359"/>
      <c r="Z25" s="359"/>
    </row>
    <row r="26" spans="1:26" s="67" customFormat="1" ht="12">
      <c r="A26" s="153" t="s">
        <v>66</v>
      </c>
      <c r="B26" s="154">
        <v>16</v>
      </c>
      <c r="C26" s="154">
        <v>1</v>
      </c>
      <c r="D26" s="154">
        <v>0</v>
      </c>
      <c r="E26" s="154">
        <v>0</v>
      </c>
      <c r="F26" s="154">
        <v>1</v>
      </c>
      <c r="G26" s="154">
        <v>1</v>
      </c>
      <c r="H26" s="154">
        <v>0</v>
      </c>
      <c r="I26" s="154">
        <v>0</v>
      </c>
      <c r="J26" s="154">
        <v>2</v>
      </c>
      <c r="K26" s="154">
        <v>2</v>
      </c>
      <c r="L26" s="154">
        <v>1</v>
      </c>
      <c r="M26" s="155">
        <v>15</v>
      </c>
      <c r="N26" s="312">
        <f t="shared" si="0"/>
        <v>0</v>
      </c>
      <c r="O26" s="358"/>
      <c r="P26" s="359"/>
      <c r="Q26" s="359"/>
      <c r="R26" s="359"/>
      <c r="S26" s="359"/>
      <c r="T26" s="359"/>
      <c r="U26" s="359"/>
      <c r="V26" s="359"/>
      <c r="W26" s="359"/>
      <c r="X26" s="359"/>
      <c r="Y26" s="359"/>
      <c r="Z26" s="359"/>
    </row>
    <row r="27" spans="1:26" s="67" customFormat="1" ht="12">
      <c r="A27" s="153" t="s">
        <v>49</v>
      </c>
      <c r="B27" s="154">
        <v>22</v>
      </c>
      <c r="C27" s="154">
        <v>17</v>
      </c>
      <c r="D27" s="154">
        <v>0</v>
      </c>
      <c r="E27" s="154">
        <v>0</v>
      </c>
      <c r="F27" s="154">
        <v>7</v>
      </c>
      <c r="G27" s="154">
        <v>0</v>
      </c>
      <c r="H27" s="154">
        <v>8</v>
      </c>
      <c r="I27" s="154">
        <v>2</v>
      </c>
      <c r="J27" s="154">
        <v>17</v>
      </c>
      <c r="K27" s="154">
        <v>20</v>
      </c>
      <c r="L27" s="154">
        <v>12</v>
      </c>
      <c r="M27" s="155">
        <v>19</v>
      </c>
      <c r="N27" s="312">
        <f t="shared" si="0"/>
        <v>0</v>
      </c>
      <c r="O27" s="358"/>
      <c r="P27" s="359"/>
      <c r="Q27" s="359"/>
      <c r="R27" s="359"/>
      <c r="S27" s="359"/>
      <c r="T27" s="359"/>
      <c r="U27" s="359"/>
      <c r="V27" s="359"/>
      <c r="W27" s="359"/>
      <c r="X27" s="359"/>
      <c r="Y27" s="359"/>
      <c r="Z27" s="359"/>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2">
        <f t="shared" si="0"/>
        <v>0</v>
      </c>
      <c r="O28" s="358"/>
      <c r="P28" s="359"/>
      <c r="Q28" s="359"/>
      <c r="R28" s="359"/>
      <c r="S28" s="359"/>
      <c r="T28" s="359"/>
      <c r="U28" s="359"/>
      <c r="V28" s="359"/>
      <c r="W28" s="359"/>
      <c r="X28" s="359"/>
      <c r="Y28" s="359"/>
      <c r="Z28" s="359"/>
    </row>
    <row r="29" spans="1:26" s="67" customFormat="1" ht="12">
      <c r="A29" s="153" t="s">
        <v>33</v>
      </c>
      <c r="B29" s="154">
        <v>1</v>
      </c>
      <c r="C29" s="154">
        <v>0</v>
      </c>
      <c r="D29" s="154">
        <v>0</v>
      </c>
      <c r="E29" s="154">
        <v>0</v>
      </c>
      <c r="F29" s="154">
        <v>0</v>
      </c>
      <c r="G29" s="154">
        <v>0</v>
      </c>
      <c r="H29" s="154">
        <v>0</v>
      </c>
      <c r="I29" s="154">
        <v>0</v>
      </c>
      <c r="J29" s="154">
        <v>0</v>
      </c>
      <c r="K29" s="154">
        <v>0</v>
      </c>
      <c r="L29" s="154">
        <v>0</v>
      </c>
      <c r="M29" s="155">
        <v>1</v>
      </c>
      <c r="N29" s="312">
        <f t="shared" si="0"/>
        <v>0</v>
      </c>
      <c r="O29" s="358"/>
      <c r="P29" s="359"/>
      <c r="Q29" s="359"/>
      <c r="R29" s="359"/>
      <c r="S29" s="359"/>
      <c r="T29" s="359"/>
      <c r="U29" s="359"/>
      <c r="V29" s="359"/>
      <c r="W29" s="359"/>
      <c r="X29" s="359"/>
      <c r="Y29" s="359"/>
      <c r="Z29" s="359"/>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2">
        <f t="shared" si="0"/>
        <v>0</v>
      </c>
      <c r="O30" s="358"/>
      <c r="P30" s="359"/>
      <c r="Q30" s="359"/>
      <c r="R30" s="359"/>
      <c r="S30" s="359"/>
      <c r="T30" s="359"/>
      <c r="U30" s="359"/>
      <c r="V30" s="359"/>
      <c r="W30" s="359"/>
      <c r="X30" s="359"/>
      <c r="Y30" s="359"/>
      <c r="Z30" s="359"/>
    </row>
    <row r="31" spans="1:26" s="67" customFormat="1" ht="12">
      <c r="A31" s="153" t="s">
        <v>191</v>
      </c>
      <c r="B31" s="154">
        <v>4</v>
      </c>
      <c r="C31" s="154">
        <v>1</v>
      </c>
      <c r="D31" s="154">
        <v>0</v>
      </c>
      <c r="E31" s="154">
        <v>1</v>
      </c>
      <c r="F31" s="154">
        <v>0</v>
      </c>
      <c r="G31" s="154">
        <v>0</v>
      </c>
      <c r="H31" s="154">
        <v>1</v>
      </c>
      <c r="I31" s="154">
        <v>0</v>
      </c>
      <c r="J31" s="154">
        <v>2</v>
      </c>
      <c r="K31" s="154">
        <v>0</v>
      </c>
      <c r="L31" s="154">
        <v>0</v>
      </c>
      <c r="M31" s="155">
        <v>5</v>
      </c>
      <c r="N31" s="312">
        <f t="shared" si="0"/>
        <v>0</v>
      </c>
      <c r="O31" s="358"/>
      <c r="P31" s="359"/>
      <c r="Q31" s="359"/>
      <c r="R31" s="359"/>
      <c r="S31" s="359"/>
      <c r="T31" s="359"/>
      <c r="U31" s="359"/>
      <c r="V31" s="359"/>
      <c r="W31" s="359"/>
      <c r="X31" s="359"/>
      <c r="Y31" s="359"/>
      <c r="Z31" s="359"/>
    </row>
    <row r="32" spans="1:26" s="67" customFormat="1" ht="12">
      <c r="A32" s="153" t="s">
        <v>58</v>
      </c>
      <c r="B32" s="154">
        <v>16</v>
      </c>
      <c r="C32" s="154">
        <v>0</v>
      </c>
      <c r="D32" s="154">
        <v>2</v>
      </c>
      <c r="E32" s="154">
        <v>0</v>
      </c>
      <c r="F32" s="154">
        <v>4</v>
      </c>
      <c r="G32" s="154">
        <v>0</v>
      </c>
      <c r="H32" s="154">
        <v>1</v>
      </c>
      <c r="I32" s="154">
        <v>0</v>
      </c>
      <c r="J32" s="154">
        <v>5</v>
      </c>
      <c r="K32" s="154">
        <v>9</v>
      </c>
      <c r="L32" s="154">
        <v>10</v>
      </c>
      <c r="M32" s="155">
        <v>9</v>
      </c>
      <c r="N32" s="312">
        <f t="shared" si="0"/>
        <v>0</v>
      </c>
      <c r="O32" s="358"/>
      <c r="P32" s="359"/>
      <c r="Q32" s="359"/>
      <c r="R32" s="359"/>
      <c r="S32" s="359"/>
      <c r="T32" s="359"/>
      <c r="U32" s="359"/>
      <c r="V32" s="359"/>
      <c r="W32" s="359"/>
      <c r="X32" s="359"/>
      <c r="Y32" s="359"/>
      <c r="Z32" s="359"/>
    </row>
    <row r="33" spans="1:26" s="67" customFormat="1" ht="12">
      <c r="A33" s="153" t="s">
        <v>65</v>
      </c>
      <c r="B33" s="154">
        <v>3</v>
      </c>
      <c r="C33" s="154">
        <v>0</v>
      </c>
      <c r="D33" s="154">
        <v>0</v>
      </c>
      <c r="E33" s="154">
        <v>0</v>
      </c>
      <c r="F33" s="154">
        <v>0</v>
      </c>
      <c r="G33" s="154">
        <v>0</v>
      </c>
      <c r="H33" s="154">
        <v>0</v>
      </c>
      <c r="I33" s="154">
        <v>0</v>
      </c>
      <c r="J33" s="154">
        <v>0</v>
      </c>
      <c r="K33" s="154">
        <v>0</v>
      </c>
      <c r="L33" s="154">
        <v>0</v>
      </c>
      <c r="M33" s="155">
        <v>3</v>
      </c>
      <c r="N33" s="312">
        <f t="shared" si="0"/>
        <v>0</v>
      </c>
      <c r="O33" s="358"/>
      <c r="P33" s="359"/>
      <c r="Q33" s="359"/>
      <c r="R33" s="359"/>
      <c r="S33" s="359"/>
      <c r="T33" s="359"/>
      <c r="U33" s="359"/>
      <c r="V33" s="359"/>
      <c r="W33" s="359"/>
      <c r="X33" s="359"/>
      <c r="Y33" s="359"/>
      <c r="Z33" s="359"/>
    </row>
    <row r="34" spans="1:26" s="67" customFormat="1" ht="12">
      <c r="A34" s="156" t="s">
        <v>31</v>
      </c>
      <c r="B34" s="157">
        <v>15</v>
      </c>
      <c r="C34" s="157">
        <v>6</v>
      </c>
      <c r="D34" s="157">
        <v>0</v>
      </c>
      <c r="E34" s="157">
        <v>0</v>
      </c>
      <c r="F34" s="157">
        <v>6</v>
      </c>
      <c r="G34" s="157">
        <v>0</v>
      </c>
      <c r="H34" s="157">
        <v>2</v>
      </c>
      <c r="I34" s="157">
        <v>2</v>
      </c>
      <c r="J34" s="157">
        <v>10</v>
      </c>
      <c r="K34" s="157">
        <v>11</v>
      </c>
      <c r="L34" s="157">
        <v>7</v>
      </c>
      <c r="M34" s="158">
        <v>10</v>
      </c>
      <c r="N34" s="312">
        <f t="shared" si="0"/>
        <v>0</v>
      </c>
      <c r="O34" s="358"/>
      <c r="P34" s="359"/>
      <c r="Q34" s="359"/>
      <c r="R34" s="359"/>
      <c r="S34" s="359"/>
      <c r="T34" s="359"/>
      <c r="U34" s="359"/>
      <c r="V34" s="359"/>
      <c r="W34" s="359"/>
      <c r="X34" s="359"/>
      <c r="Y34" s="359"/>
      <c r="Z34" s="359"/>
    </row>
    <row r="35" spans="1:26" s="67" customFormat="1" ht="12">
      <c r="A35" s="159" t="s">
        <v>39</v>
      </c>
      <c r="B35" s="160">
        <v>192</v>
      </c>
      <c r="C35" s="160">
        <v>54</v>
      </c>
      <c r="D35" s="160">
        <v>3</v>
      </c>
      <c r="E35" s="160">
        <v>2</v>
      </c>
      <c r="F35" s="160">
        <v>30</v>
      </c>
      <c r="G35" s="160">
        <v>1</v>
      </c>
      <c r="H35" s="160">
        <v>17</v>
      </c>
      <c r="I35" s="160">
        <v>4</v>
      </c>
      <c r="J35" s="160">
        <v>54</v>
      </c>
      <c r="K35" s="160">
        <v>73</v>
      </c>
      <c r="L35" s="160">
        <v>49</v>
      </c>
      <c r="M35" s="160">
        <v>176</v>
      </c>
      <c r="N35" s="312">
        <f t="shared" si="0"/>
        <v>0</v>
      </c>
      <c r="O35" s="358"/>
      <c r="P35" s="359"/>
      <c r="Q35" s="359"/>
      <c r="R35" s="359"/>
      <c r="S35" s="359"/>
      <c r="T35" s="359"/>
      <c r="U35" s="359"/>
      <c r="V35" s="359"/>
      <c r="W35" s="359"/>
      <c r="X35" s="359"/>
      <c r="Y35" s="359"/>
      <c r="Z35" s="359"/>
    </row>
    <row r="36" spans="1:26" s="67" customFormat="1" ht="12">
      <c r="A36" s="156" t="s">
        <v>61</v>
      </c>
      <c r="B36" s="157">
        <v>4</v>
      </c>
      <c r="C36" s="157">
        <v>2</v>
      </c>
      <c r="D36" s="157">
        <v>0</v>
      </c>
      <c r="E36" s="157">
        <v>0</v>
      </c>
      <c r="F36" s="157">
        <v>0</v>
      </c>
      <c r="G36" s="157">
        <v>2</v>
      </c>
      <c r="H36" s="157">
        <v>0</v>
      </c>
      <c r="I36" s="157">
        <v>0</v>
      </c>
      <c r="J36" s="157">
        <v>2</v>
      </c>
      <c r="K36" s="157">
        <v>0</v>
      </c>
      <c r="L36" s="157">
        <v>0</v>
      </c>
      <c r="M36" s="158">
        <v>6</v>
      </c>
      <c r="N36" s="312">
        <f t="shared" si="0"/>
        <v>0</v>
      </c>
      <c r="O36" s="358"/>
      <c r="P36" s="359"/>
      <c r="Q36" s="359"/>
      <c r="R36" s="359"/>
      <c r="S36" s="359"/>
      <c r="T36" s="359"/>
      <c r="U36" s="359"/>
      <c r="V36" s="359"/>
      <c r="W36" s="359"/>
      <c r="X36" s="359"/>
      <c r="Y36" s="359"/>
      <c r="Z36" s="359"/>
    </row>
    <row r="37" spans="1:26" s="67" customFormat="1" ht="12">
      <c r="A37" s="159" t="s">
        <v>67</v>
      </c>
      <c r="B37" s="160">
        <v>4</v>
      </c>
      <c r="C37" s="160">
        <v>2</v>
      </c>
      <c r="D37" s="160">
        <v>0</v>
      </c>
      <c r="E37" s="160">
        <v>0</v>
      </c>
      <c r="F37" s="160">
        <v>0</v>
      </c>
      <c r="G37" s="160">
        <v>2</v>
      </c>
      <c r="H37" s="160">
        <v>0</v>
      </c>
      <c r="I37" s="160">
        <v>0</v>
      </c>
      <c r="J37" s="160">
        <v>2</v>
      </c>
      <c r="K37" s="160">
        <v>0</v>
      </c>
      <c r="L37" s="160">
        <v>0</v>
      </c>
      <c r="M37" s="160">
        <v>6</v>
      </c>
      <c r="N37" s="312">
        <f aca="true" t="shared" si="1" ref="N37:N56">B37+C37+D37-K37-M37</f>
        <v>0</v>
      </c>
      <c r="O37" s="358"/>
      <c r="P37" s="359"/>
      <c r="Q37" s="359"/>
      <c r="R37" s="359"/>
      <c r="S37" s="359"/>
      <c r="T37" s="359"/>
      <c r="U37" s="359"/>
      <c r="V37" s="359"/>
      <c r="W37" s="359"/>
      <c r="X37" s="359"/>
      <c r="Y37" s="359"/>
      <c r="Z37" s="359"/>
    </row>
    <row r="38" spans="1:14" s="67" customFormat="1" ht="12">
      <c r="A38" s="156" t="s">
        <v>14</v>
      </c>
      <c r="B38" s="157">
        <v>4</v>
      </c>
      <c r="C38" s="157">
        <v>2</v>
      </c>
      <c r="D38" s="157">
        <v>0</v>
      </c>
      <c r="E38" s="157">
        <v>0</v>
      </c>
      <c r="F38" s="157">
        <v>1</v>
      </c>
      <c r="G38" s="157">
        <v>0</v>
      </c>
      <c r="H38" s="157">
        <v>1</v>
      </c>
      <c r="I38" s="157">
        <v>0</v>
      </c>
      <c r="J38" s="157">
        <v>2</v>
      </c>
      <c r="K38" s="157">
        <v>1</v>
      </c>
      <c r="L38" s="157">
        <v>0</v>
      </c>
      <c r="M38" s="158">
        <v>5</v>
      </c>
      <c r="N38" s="312">
        <f t="shared" si="1"/>
        <v>0</v>
      </c>
    </row>
    <row r="39" spans="1:14" s="67" customFormat="1" ht="12">
      <c r="A39" s="153" t="s">
        <v>15</v>
      </c>
      <c r="B39" s="154">
        <v>1</v>
      </c>
      <c r="C39" s="154">
        <v>1</v>
      </c>
      <c r="D39" s="154">
        <v>0</v>
      </c>
      <c r="E39" s="154">
        <v>0</v>
      </c>
      <c r="F39" s="154">
        <v>0</v>
      </c>
      <c r="G39" s="154">
        <v>0</v>
      </c>
      <c r="H39" s="154">
        <v>0</v>
      </c>
      <c r="I39" s="154">
        <v>0</v>
      </c>
      <c r="J39" s="154">
        <v>0</v>
      </c>
      <c r="K39" s="154">
        <v>0</v>
      </c>
      <c r="L39" s="154">
        <v>0</v>
      </c>
      <c r="M39" s="155">
        <v>2</v>
      </c>
      <c r="N39" s="312">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2">
        <f t="shared" si="1"/>
        <v>0</v>
      </c>
    </row>
    <row r="41" spans="1:14" s="67" customFormat="1" ht="12">
      <c r="A41" s="153" t="s">
        <v>18</v>
      </c>
      <c r="B41" s="154">
        <v>2</v>
      </c>
      <c r="C41" s="154">
        <v>0</v>
      </c>
      <c r="D41" s="154">
        <v>0</v>
      </c>
      <c r="E41" s="154">
        <v>0</v>
      </c>
      <c r="F41" s="154">
        <v>0</v>
      </c>
      <c r="G41" s="154">
        <v>0</v>
      </c>
      <c r="H41" s="154">
        <v>0</v>
      </c>
      <c r="I41" s="154">
        <v>0</v>
      </c>
      <c r="J41" s="154">
        <v>0</v>
      </c>
      <c r="K41" s="154">
        <v>1</v>
      </c>
      <c r="L41" s="154">
        <v>0</v>
      </c>
      <c r="M41" s="155">
        <v>1</v>
      </c>
      <c r="N41" s="312">
        <f t="shared" si="1"/>
        <v>0</v>
      </c>
    </row>
    <row r="42" spans="1:14" s="67" customFormat="1" ht="12">
      <c r="A42" s="153" t="s">
        <v>69</v>
      </c>
      <c r="B42" s="154">
        <v>3</v>
      </c>
      <c r="C42" s="154">
        <v>0</v>
      </c>
      <c r="D42" s="154">
        <v>0</v>
      </c>
      <c r="E42" s="154">
        <v>0</v>
      </c>
      <c r="F42" s="154">
        <v>0</v>
      </c>
      <c r="G42" s="154">
        <v>0</v>
      </c>
      <c r="H42" s="154">
        <v>1</v>
      </c>
      <c r="I42" s="154">
        <v>0</v>
      </c>
      <c r="J42" s="154">
        <v>1</v>
      </c>
      <c r="K42" s="154">
        <v>1</v>
      </c>
      <c r="L42" s="154">
        <v>0</v>
      </c>
      <c r="M42" s="155">
        <v>2</v>
      </c>
      <c r="N42" s="312">
        <f t="shared" si="1"/>
        <v>0</v>
      </c>
    </row>
    <row r="43" spans="1:14" s="67" customFormat="1" ht="12">
      <c r="A43" s="156" t="s">
        <v>194</v>
      </c>
      <c r="B43" s="157">
        <v>6</v>
      </c>
      <c r="C43" s="157">
        <v>2</v>
      </c>
      <c r="D43" s="157">
        <v>0</v>
      </c>
      <c r="E43" s="157">
        <v>4</v>
      </c>
      <c r="F43" s="157">
        <v>0</v>
      </c>
      <c r="G43" s="157">
        <v>0</v>
      </c>
      <c r="H43" s="157">
        <v>0</v>
      </c>
      <c r="I43" s="157">
        <v>1</v>
      </c>
      <c r="J43" s="157">
        <v>5</v>
      </c>
      <c r="K43" s="157">
        <v>5</v>
      </c>
      <c r="L43" s="157">
        <v>0</v>
      </c>
      <c r="M43" s="158">
        <v>3</v>
      </c>
      <c r="N43" s="312">
        <f t="shared" si="1"/>
        <v>0</v>
      </c>
    </row>
    <row r="44" spans="1:14" s="67" customFormat="1" ht="12">
      <c r="A44" s="153" t="s">
        <v>195</v>
      </c>
      <c r="B44" s="154">
        <v>4</v>
      </c>
      <c r="C44" s="154">
        <v>1</v>
      </c>
      <c r="D44" s="154">
        <v>0</v>
      </c>
      <c r="E44" s="154">
        <v>0</v>
      </c>
      <c r="F44" s="154">
        <v>0</v>
      </c>
      <c r="G44" s="154">
        <v>0</v>
      </c>
      <c r="H44" s="154">
        <v>0</v>
      </c>
      <c r="I44" s="154">
        <v>0</v>
      </c>
      <c r="J44" s="154">
        <v>0</v>
      </c>
      <c r="K44" s="154">
        <v>0</v>
      </c>
      <c r="L44" s="154">
        <v>0</v>
      </c>
      <c r="M44" s="155">
        <v>5</v>
      </c>
      <c r="N44" s="312">
        <f t="shared" si="1"/>
        <v>0</v>
      </c>
    </row>
    <row r="45" spans="1:14" s="67" customFormat="1" ht="12">
      <c r="A45" s="153" t="s">
        <v>20</v>
      </c>
      <c r="B45" s="154">
        <v>25</v>
      </c>
      <c r="C45" s="154">
        <v>0</v>
      </c>
      <c r="D45" s="154">
        <v>0</v>
      </c>
      <c r="E45" s="154">
        <v>0</v>
      </c>
      <c r="F45" s="154">
        <v>2</v>
      </c>
      <c r="G45" s="154">
        <v>0</v>
      </c>
      <c r="H45" s="154">
        <v>0</v>
      </c>
      <c r="I45" s="154">
        <v>0</v>
      </c>
      <c r="J45" s="154">
        <v>2</v>
      </c>
      <c r="K45" s="154">
        <v>1</v>
      </c>
      <c r="L45" s="154">
        <v>1</v>
      </c>
      <c r="M45" s="155">
        <v>24</v>
      </c>
      <c r="N45" s="312">
        <f t="shared" si="1"/>
        <v>0</v>
      </c>
    </row>
    <row r="46" spans="1:14" s="67" customFormat="1" ht="12">
      <c r="A46" s="153" t="s">
        <v>21</v>
      </c>
      <c r="B46" s="154">
        <v>1</v>
      </c>
      <c r="C46" s="154">
        <v>2</v>
      </c>
      <c r="D46" s="154">
        <v>0</v>
      </c>
      <c r="E46" s="154">
        <v>0</v>
      </c>
      <c r="F46" s="154">
        <v>1</v>
      </c>
      <c r="G46" s="154">
        <v>0</v>
      </c>
      <c r="H46" s="154">
        <v>1</v>
      </c>
      <c r="I46" s="154">
        <v>0</v>
      </c>
      <c r="J46" s="154">
        <v>2</v>
      </c>
      <c r="K46" s="154">
        <v>2</v>
      </c>
      <c r="L46" s="154">
        <v>2</v>
      </c>
      <c r="M46" s="155">
        <v>1</v>
      </c>
      <c r="N46" s="312">
        <f t="shared" si="1"/>
        <v>0</v>
      </c>
    </row>
    <row r="47" spans="1:14" s="67" customFormat="1" ht="12">
      <c r="A47" s="156" t="s">
        <v>22</v>
      </c>
      <c r="B47" s="157">
        <v>14</v>
      </c>
      <c r="C47" s="157">
        <v>5</v>
      </c>
      <c r="D47" s="157">
        <v>0</v>
      </c>
      <c r="E47" s="157">
        <v>0</v>
      </c>
      <c r="F47" s="157">
        <v>1</v>
      </c>
      <c r="G47" s="157">
        <v>0</v>
      </c>
      <c r="H47" s="157">
        <v>0</v>
      </c>
      <c r="I47" s="157">
        <v>0</v>
      </c>
      <c r="J47" s="157">
        <v>1</v>
      </c>
      <c r="K47" s="157">
        <v>1</v>
      </c>
      <c r="L47" s="157">
        <v>1</v>
      </c>
      <c r="M47" s="158">
        <v>18</v>
      </c>
      <c r="N47" s="312">
        <f t="shared" si="1"/>
        <v>0</v>
      </c>
    </row>
    <row r="48" spans="1:14" s="67" customFormat="1" ht="12">
      <c r="A48" s="153" t="s">
        <v>50</v>
      </c>
      <c r="B48" s="154">
        <v>1</v>
      </c>
      <c r="C48" s="154">
        <v>0</v>
      </c>
      <c r="D48" s="154">
        <v>0</v>
      </c>
      <c r="E48" s="154">
        <v>0</v>
      </c>
      <c r="F48" s="154">
        <v>1</v>
      </c>
      <c r="G48" s="154">
        <v>0</v>
      </c>
      <c r="H48" s="154">
        <v>0</v>
      </c>
      <c r="I48" s="154">
        <v>0</v>
      </c>
      <c r="J48" s="154">
        <v>1</v>
      </c>
      <c r="K48" s="154">
        <v>1</v>
      </c>
      <c r="L48" s="154">
        <v>0</v>
      </c>
      <c r="M48" s="155">
        <v>0</v>
      </c>
      <c r="N48" s="312">
        <f t="shared" si="1"/>
        <v>0</v>
      </c>
    </row>
    <row r="49" spans="1:14" s="67" customFormat="1" ht="12">
      <c r="A49" s="153" t="s">
        <v>57</v>
      </c>
      <c r="B49" s="154">
        <v>1</v>
      </c>
      <c r="C49" s="154">
        <v>0</v>
      </c>
      <c r="D49" s="154">
        <v>0</v>
      </c>
      <c r="E49" s="154">
        <v>0</v>
      </c>
      <c r="F49" s="154">
        <v>0</v>
      </c>
      <c r="G49" s="154">
        <v>0</v>
      </c>
      <c r="H49" s="154">
        <v>0</v>
      </c>
      <c r="I49" s="154">
        <v>0</v>
      </c>
      <c r="J49" s="154">
        <v>0</v>
      </c>
      <c r="K49" s="154">
        <v>0</v>
      </c>
      <c r="L49" s="154">
        <v>0</v>
      </c>
      <c r="M49" s="155">
        <v>1</v>
      </c>
      <c r="N49" s="312">
        <f t="shared" si="1"/>
        <v>0</v>
      </c>
    </row>
    <row r="50" spans="1:14" s="67" customFormat="1" ht="12">
      <c r="A50" s="153" t="s">
        <v>24</v>
      </c>
      <c r="B50" s="154">
        <v>6</v>
      </c>
      <c r="C50" s="154">
        <v>0</v>
      </c>
      <c r="D50" s="154">
        <v>0</v>
      </c>
      <c r="E50" s="154">
        <v>0</v>
      </c>
      <c r="F50" s="154">
        <v>0</v>
      </c>
      <c r="G50" s="154">
        <v>0</v>
      </c>
      <c r="H50" s="154">
        <v>0</v>
      </c>
      <c r="I50" s="154">
        <v>0</v>
      </c>
      <c r="J50" s="154">
        <v>0</v>
      </c>
      <c r="K50" s="154">
        <v>0</v>
      </c>
      <c r="L50" s="154">
        <v>0</v>
      </c>
      <c r="M50" s="155">
        <v>6</v>
      </c>
      <c r="N50" s="312">
        <f t="shared" si="1"/>
        <v>0</v>
      </c>
    </row>
    <row r="51" spans="1:14" s="67" customFormat="1" ht="12">
      <c r="A51" s="153" t="s">
        <v>63</v>
      </c>
      <c r="B51" s="154">
        <v>4</v>
      </c>
      <c r="C51" s="154">
        <v>1</v>
      </c>
      <c r="D51" s="154">
        <v>0</v>
      </c>
      <c r="E51" s="154">
        <v>0</v>
      </c>
      <c r="F51" s="154">
        <v>0</v>
      </c>
      <c r="G51" s="154">
        <v>0</v>
      </c>
      <c r="H51" s="154">
        <v>1</v>
      </c>
      <c r="I51" s="154">
        <v>0</v>
      </c>
      <c r="J51" s="154">
        <v>1</v>
      </c>
      <c r="K51" s="154">
        <v>1</v>
      </c>
      <c r="L51" s="154">
        <v>0</v>
      </c>
      <c r="M51" s="155">
        <v>4</v>
      </c>
      <c r="N51" s="312">
        <f t="shared" si="1"/>
        <v>0</v>
      </c>
    </row>
    <row r="52" spans="1:14" s="67" customFormat="1" ht="12">
      <c r="A52" s="153" t="s">
        <v>196</v>
      </c>
      <c r="B52" s="154">
        <v>2</v>
      </c>
      <c r="C52" s="154">
        <v>0</v>
      </c>
      <c r="D52" s="154">
        <v>0</v>
      </c>
      <c r="E52" s="154">
        <v>0</v>
      </c>
      <c r="F52" s="154">
        <v>0</v>
      </c>
      <c r="G52" s="154">
        <v>0</v>
      </c>
      <c r="H52" s="154">
        <v>0</v>
      </c>
      <c r="I52" s="154">
        <v>0</v>
      </c>
      <c r="J52" s="154">
        <v>0</v>
      </c>
      <c r="K52" s="154">
        <v>0</v>
      </c>
      <c r="L52" s="154">
        <v>0</v>
      </c>
      <c r="M52" s="155">
        <v>2</v>
      </c>
      <c r="N52" s="312">
        <f t="shared" si="1"/>
        <v>0</v>
      </c>
    </row>
    <row r="53" spans="1:14" s="67" customFormat="1" ht="12">
      <c r="A53" s="159" t="s">
        <v>25</v>
      </c>
      <c r="B53" s="160">
        <v>75</v>
      </c>
      <c r="C53" s="160">
        <v>14</v>
      </c>
      <c r="D53" s="160">
        <v>0</v>
      </c>
      <c r="E53" s="160">
        <v>4</v>
      </c>
      <c r="F53" s="160">
        <v>6</v>
      </c>
      <c r="G53" s="160">
        <v>0</v>
      </c>
      <c r="H53" s="160">
        <v>4</v>
      </c>
      <c r="I53" s="160">
        <v>1</v>
      </c>
      <c r="J53" s="160">
        <v>15</v>
      </c>
      <c r="K53" s="160">
        <v>14</v>
      </c>
      <c r="L53" s="160">
        <v>4</v>
      </c>
      <c r="M53" s="160">
        <v>75</v>
      </c>
      <c r="N53" s="312">
        <f t="shared" si="1"/>
        <v>0</v>
      </c>
    </row>
    <row r="54" spans="1:14" s="67" customFormat="1" ht="12">
      <c r="A54" s="153" t="s">
        <v>40</v>
      </c>
      <c r="B54" s="154">
        <v>11</v>
      </c>
      <c r="C54" s="154">
        <v>2</v>
      </c>
      <c r="D54" s="154">
        <v>0</v>
      </c>
      <c r="E54" s="154">
        <v>1</v>
      </c>
      <c r="F54" s="154">
        <v>1</v>
      </c>
      <c r="G54" s="154">
        <v>0</v>
      </c>
      <c r="H54" s="154">
        <v>1</v>
      </c>
      <c r="I54" s="154">
        <v>0</v>
      </c>
      <c r="J54" s="154">
        <v>3</v>
      </c>
      <c r="K54" s="154">
        <v>3</v>
      </c>
      <c r="L54" s="154">
        <v>1</v>
      </c>
      <c r="M54" s="155">
        <v>10</v>
      </c>
      <c r="N54" s="312">
        <f t="shared" si="1"/>
        <v>0</v>
      </c>
    </row>
    <row r="55" spans="1:14" s="67" customFormat="1" ht="12">
      <c r="A55" s="161" t="s">
        <v>41</v>
      </c>
      <c r="B55" s="162">
        <v>437</v>
      </c>
      <c r="C55" s="162">
        <v>121</v>
      </c>
      <c r="D55" s="162">
        <v>3</v>
      </c>
      <c r="E55" s="162">
        <v>10</v>
      </c>
      <c r="F55" s="162">
        <v>65</v>
      </c>
      <c r="G55" s="162">
        <v>3</v>
      </c>
      <c r="H55" s="162">
        <v>39</v>
      </c>
      <c r="I55" s="162">
        <v>8</v>
      </c>
      <c r="J55" s="162">
        <v>125</v>
      </c>
      <c r="K55" s="162">
        <v>147</v>
      </c>
      <c r="L55" s="162">
        <v>99</v>
      </c>
      <c r="M55" s="162">
        <v>414</v>
      </c>
      <c r="N55" s="312">
        <f t="shared" si="1"/>
        <v>0</v>
      </c>
    </row>
    <row r="56" spans="1:14" s="67" customFormat="1" ht="12">
      <c r="A56" s="299"/>
      <c r="B56" s="300"/>
      <c r="C56" s="300"/>
      <c r="D56" s="300"/>
      <c r="E56" s="300"/>
      <c r="F56" s="300"/>
      <c r="G56" s="300"/>
      <c r="H56" s="300"/>
      <c r="I56" s="300"/>
      <c r="J56" s="300"/>
      <c r="K56" s="300"/>
      <c r="L56" s="300"/>
      <c r="M56" s="300"/>
      <c r="N56" s="312">
        <f t="shared" si="1"/>
        <v>0</v>
      </c>
    </row>
    <row r="58" spans="1:20" ht="15.75">
      <c r="A58" s="572" t="s">
        <v>226</v>
      </c>
      <c r="B58" s="572"/>
      <c r="C58" s="572"/>
      <c r="D58" s="572"/>
      <c r="E58" s="572"/>
      <c r="F58" s="572"/>
      <c r="G58" s="572"/>
      <c r="H58" s="572"/>
      <c r="I58" s="572"/>
      <c r="J58" s="572"/>
      <c r="K58" s="572"/>
      <c r="L58" s="572"/>
      <c r="M58" s="572"/>
      <c r="N58" s="316"/>
      <c r="O58" s="360"/>
      <c r="P58" s="360"/>
      <c r="Q58" s="360"/>
      <c r="R58" s="360"/>
      <c r="S58" s="360"/>
      <c r="T58" s="360"/>
    </row>
    <row r="59" spans="1:20" ht="15.75">
      <c r="A59" s="573" t="str">
        <f>LOWER(Nastavení!$B$1)</f>
        <v>září 2008</v>
      </c>
      <c r="B59" s="573"/>
      <c r="C59" s="573"/>
      <c r="D59" s="573"/>
      <c r="E59" s="573"/>
      <c r="F59" s="573"/>
      <c r="G59" s="573"/>
      <c r="H59" s="573"/>
      <c r="I59" s="573"/>
      <c r="J59" s="573"/>
      <c r="K59" s="573"/>
      <c r="L59" s="573"/>
      <c r="M59" s="573"/>
      <c r="N59" s="363"/>
      <c r="O59" s="358"/>
      <c r="P59" s="359"/>
      <c r="Q59" s="359"/>
      <c r="R59" s="359"/>
      <c r="S59" s="359"/>
      <c r="T59" s="359"/>
    </row>
    <row r="60" spans="1:20" s="384" customFormat="1" ht="8.25">
      <c r="A60" s="383"/>
      <c r="B60" s="383"/>
      <c r="C60" s="383"/>
      <c r="D60" s="383"/>
      <c r="E60" s="383"/>
      <c r="F60" s="383"/>
      <c r="G60" s="383"/>
      <c r="H60" s="383"/>
      <c r="I60" s="383"/>
      <c r="J60" s="383"/>
      <c r="K60" s="387" t="s">
        <v>229</v>
      </c>
      <c r="L60" s="383"/>
      <c r="M60" s="383"/>
      <c r="O60" s="385"/>
      <c r="P60" s="386"/>
      <c r="Q60" s="386"/>
      <c r="R60" s="386"/>
      <c r="S60" s="386"/>
      <c r="T60" s="386"/>
    </row>
    <row r="61" spans="1:20" ht="92.25" customHeight="1">
      <c r="A61" s="146" t="s">
        <v>0</v>
      </c>
      <c r="B61" s="147" t="s">
        <v>342</v>
      </c>
      <c r="C61" s="148" t="s">
        <v>87</v>
      </c>
      <c r="D61" s="149" t="s">
        <v>151</v>
      </c>
      <c r="E61" s="149" t="s">
        <v>227</v>
      </c>
      <c r="F61" s="148" t="s">
        <v>228</v>
      </c>
      <c r="G61" s="148" t="s">
        <v>68</v>
      </c>
      <c r="H61" s="148" t="s">
        <v>153</v>
      </c>
      <c r="I61" s="148" t="s">
        <v>154</v>
      </c>
      <c r="J61" s="148" t="s">
        <v>155</v>
      </c>
      <c r="K61" s="148" t="s">
        <v>343</v>
      </c>
      <c r="L61" s="381"/>
      <c r="M61" s="382"/>
      <c r="O61" s="358"/>
      <c r="P61" s="359"/>
      <c r="Q61" s="359"/>
      <c r="R61" s="359"/>
      <c r="S61" s="359"/>
      <c r="T61" s="359"/>
    </row>
    <row r="62" spans="1:20" ht="12.75">
      <c r="A62" s="156" t="s">
        <v>3</v>
      </c>
      <c r="B62" s="157">
        <v>6</v>
      </c>
      <c r="C62" s="157">
        <v>6</v>
      </c>
      <c r="D62" s="157">
        <v>0</v>
      </c>
      <c r="E62" s="157">
        <v>2</v>
      </c>
      <c r="F62" s="157">
        <v>4</v>
      </c>
      <c r="G62" s="157">
        <v>0</v>
      </c>
      <c r="H62" s="157">
        <v>6</v>
      </c>
      <c r="I62" s="157">
        <v>5</v>
      </c>
      <c r="J62" s="157">
        <v>0</v>
      </c>
      <c r="K62" s="158">
        <v>7</v>
      </c>
      <c r="M62" s="358"/>
      <c r="N62" s="312">
        <f aca="true" t="shared" si="2" ref="N62:N71">B62+C62+D62-K62-I62</f>
        <v>0</v>
      </c>
      <c r="O62" s="358"/>
      <c r="P62" s="359"/>
      <c r="Q62" s="359"/>
      <c r="R62" s="359"/>
      <c r="S62" s="359"/>
      <c r="T62" s="359"/>
    </row>
    <row r="63" spans="1:20" ht="12.75">
      <c r="A63" s="159" t="s">
        <v>13</v>
      </c>
      <c r="B63" s="160">
        <v>6</v>
      </c>
      <c r="C63" s="160">
        <v>6</v>
      </c>
      <c r="D63" s="160">
        <v>0</v>
      </c>
      <c r="E63" s="160">
        <v>2</v>
      </c>
      <c r="F63" s="160">
        <v>4</v>
      </c>
      <c r="G63" s="160">
        <v>0</v>
      </c>
      <c r="H63" s="160">
        <v>6</v>
      </c>
      <c r="I63" s="160">
        <v>5</v>
      </c>
      <c r="J63" s="160">
        <v>0</v>
      </c>
      <c r="K63" s="160">
        <v>7</v>
      </c>
      <c r="M63" s="358"/>
      <c r="N63" s="312">
        <f t="shared" si="2"/>
        <v>0</v>
      </c>
      <c r="O63" s="358"/>
      <c r="P63" s="359"/>
      <c r="Q63" s="359"/>
      <c r="R63" s="359"/>
      <c r="S63" s="359"/>
      <c r="T63" s="359"/>
    </row>
    <row r="64" spans="1:20" ht="12.75">
      <c r="A64" s="156" t="s">
        <v>35</v>
      </c>
      <c r="B64" s="157">
        <v>3</v>
      </c>
      <c r="C64" s="157">
        <v>9</v>
      </c>
      <c r="D64" s="157">
        <v>0</v>
      </c>
      <c r="E64" s="157">
        <v>1</v>
      </c>
      <c r="F64" s="157">
        <v>1</v>
      </c>
      <c r="G64" s="157">
        <v>0</v>
      </c>
      <c r="H64" s="157">
        <v>2</v>
      </c>
      <c r="I64" s="157">
        <v>2</v>
      </c>
      <c r="J64" s="157">
        <v>0</v>
      </c>
      <c r="K64" s="158">
        <v>10</v>
      </c>
      <c r="M64" s="358"/>
      <c r="N64" s="312">
        <f t="shared" si="2"/>
        <v>0</v>
      </c>
      <c r="O64" s="358"/>
      <c r="P64" s="359"/>
      <c r="Q64" s="359"/>
      <c r="R64" s="359"/>
      <c r="S64" s="359"/>
      <c r="T64" s="359"/>
    </row>
    <row r="65" spans="1:20" ht="12.75">
      <c r="A65" s="159" t="s">
        <v>39</v>
      </c>
      <c r="B65" s="160">
        <v>3</v>
      </c>
      <c r="C65" s="160">
        <v>9</v>
      </c>
      <c r="D65" s="160">
        <v>0</v>
      </c>
      <c r="E65" s="160">
        <v>1</v>
      </c>
      <c r="F65" s="160">
        <v>1</v>
      </c>
      <c r="G65" s="160">
        <v>0</v>
      </c>
      <c r="H65" s="160">
        <v>2</v>
      </c>
      <c r="I65" s="160">
        <v>2</v>
      </c>
      <c r="J65" s="160">
        <v>0</v>
      </c>
      <c r="K65" s="160">
        <v>10</v>
      </c>
      <c r="M65" s="358"/>
      <c r="N65" s="312">
        <f t="shared" si="2"/>
        <v>0</v>
      </c>
      <c r="O65" s="358"/>
      <c r="P65" s="359"/>
      <c r="Q65" s="359"/>
      <c r="R65" s="359"/>
      <c r="S65" s="359"/>
      <c r="T65" s="359"/>
    </row>
    <row r="66" spans="1:20" ht="12.75">
      <c r="A66" s="156" t="s">
        <v>61</v>
      </c>
      <c r="B66" s="157">
        <v>1</v>
      </c>
      <c r="C66" s="157">
        <v>1</v>
      </c>
      <c r="D66" s="157">
        <v>0</v>
      </c>
      <c r="E66" s="157">
        <v>1</v>
      </c>
      <c r="F66" s="157">
        <v>0</v>
      </c>
      <c r="G66" s="157">
        <v>0</v>
      </c>
      <c r="H66" s="157">
        <v>1</v>
      </c>
      <c r="I66" s="157">
        <v>1</v>
      </c>
      <c r="J66" s="157">
        <v>0</v>
      </c>
      <c r="K66" s="158">
        <v>1</v>
      </c>
      <c r="M66" s="358"/>
      <c r="N66" s="312">
        <f t="shared" si="2"/>
        <v>0</v>
      </c>
      <c r="O66" s="358"/>
      <c r="P66" s="359"/>
      <c r="Q66" s="359"/>
      <c r="R66" s="359"/>
      <c r="S66" s="359"/>
      <c r="T66" s="359"/>
    </row>
    <row r="67" spans="1:20" ht="12.75">
      <c r="A67" s="159" t="s">
        <v>67</v>
      </c>
      <c r="B67" s="160">
        <v>1</v>
      </c>
      <c r="C67" s="160">
        <v>1</v>
      </c>
      <c r="D67" s="160">
        <v>0</v>
      </c>
      <c r="E67" s="160">
        <v>1</v>
      </c>
      <c r="F67" s="160">
        <v>0</v>
      </c>
      <c r="G67" s="160">
        <v>0</v>
      </c>
      <c r="H67" s="160">
        <v>1</v>
      </c>
      <c r="I67" s="160">
        <v>1</v>
      </c>
      <c r="J67" s="160">
        <v>0</v>
      </c>
      <c r="K67" s="160">
        <v>1</v>
      </c>
      <c r="M67" s="358"/>
      <c r="N67" s="312">
        <f t="shared" si="2"/>
        <v>0</v>
      </c>
      <c r="O67" s="358"/>
      <c r="P67" s="359"/>
      <c r="Q67" s="359"/>
      <c r="R67" s="359"/>
      <c r="S67" s="359"/>
      <c r="T67" s="359"/>
    </row>
    <row r="68" spans="1:20" ht="12.75">
      <c r="A68" s="156" t="s">
        <v>40</v>
      </c>
      <c r="B68" s="157">
        <v>1</v>
      </c>
      <c r="C68" s="157">
        <v>0</v>
      </c>
      <c r="D68" s="157">
        <v>0</v>
      </c>
      <c r="E68" s="157">
        <v>1</v>
      </c>
      <c r="F68" s="157">
        <v>0</v>
      </c>
      <c r="G68" s="157">
        <v>0</v>
      </c>
      <c r="H68" s="157">
        <v>1</v>
      </c>
      <c r="I68" s="157">
        <v>0</v>
      </c>
      <c r="J68" s="157">
        <v>0</v>
      </c>
      <c r="K68" s="158">
        <v>1</v>
      </c>
      <c r="M68" s="358"/>
      <c r="N68" s="312">
        <f t="shared" si="2"/>
        <v>0</v>
      </c>
      <c r="O68" s="358"/>
      <c r="P68" s="359"/>
      <c r="Q68" s="359"/>
      <c r="R68" s="359"/>
      <c r="S68" s="359"/>
      <c r="T68" s="359"/>
    </row>
    <row r="69" spans="1:20" ht="12.75">
      <c r="A69" s="161" t="s">
        <v>41</v>
      </c>
      <c r="B69" s="162">
        <v>11</v>
      </c>
      <c r="C69" s="162">
        <v>16</v>
      </c>
      <c r="D69" s="162">
        <v>0</v>
      </c>
      <c r="E69" s="162">
        <v>5</v>
      </c>
      <c r="F69" s="162">
        <v>5</v>
      </c>
      <c r="G69" s="162">
        <v>0</v>
      </c>
      <c r="H69" s="162">
        <v>10</v>
      </c>
      <c r="I69" s="162">
        <v>8</v>
      </c>
      <c r="J69" s="162">
        <v>0</v>
      </c>
      <c r="K69" s="162">
        <v>19</v>
      </c>
      <c r="M69" s="358"/>
      <c r="N69" s="312">
        <f t="shared" si="2"/>
        <v>0</v>
      </c>
      <c r="O69" s="358"/>
      <c r="P69" s="359"/>
      <c r="Q69" s="359"/>
      <c r="R69" s="359"/>
      <c r="S69" s="359"/>
      <c r="T69" s="359"/>
    </row>
    <row r="70" spans="13:20" ht="12.75">
      <c r="M70" s="358"/>
      <c r="N70" s="312"/>
      <c r="O70" s="358"/>
      <c r="P70" s="359"/>
      <c r="Q70" s="359"/>
      <c r="R70" s="359"/>
      <c r="S70" s="359"/>
      <c r="T70" s="359"/>
    </row>
    <row r="71" spans="13:20" ht="12.75">
      <c r="M71" s="358"/>
      <c r="N71" s="312">
        <f t="shared" si="2"/>
        <v>0</v>
      </c>
      <c r="O71" s="358"/>
      <c r="P71" s="359"/>
      <c r="Q71" s="359"/>
      <c r="R71" s="359"/>
      <c r="S71" s="359"/>
      <c r="T71" s="359"/>
    </row>
    <row r="72" spans="15:20" ht="12.75">
      <c r="O72" s="358"/>
      <c r="P72" s="359"/>
      <c r="Q72" s="359"/>
      <c r="R72" s="359"/>
      <c r="S72" s="359"/>
      <c r="T72" s="359"/>
    </row>
    <row r="73" spans="1:14" ht="36.75" customHeight="1">
      <c r="A73" s="570" t="s">
        <v>100</v>
      </c>
      <c r="B73" s="570"/>
      <c r="C73" s="570"/>
      <c r="D73" s="570"/>
      <c r="E73" s="570"/>
      <c r="F73" s="570"/>
      <c r="G73" s="570"/>
      <c r="H73" s="570"/>
      <c r="I73" s="570"/>
      <c r="J73" s="570"/>
      <c r="K73" s="570"/>
      <c r="L73" s="570"/>
      <c r="M73" s="570"/>
      <c r="N73" s="484"/>
    </row>
    <row r="74" spans="1:14" ht="28.5" customHeight="1">
      <c r="A74" s="570" t="s">
        <v>88</v>
      </c>
      <c r="B74" s="570"/>
      <c r="C74" s="570"/>
      <c r="D74" s="570"/>
      <c r="E74" s="570"/>
      <c r="F74" s="570"/>
      <c r="G74" s="570"/>
      <c r="H74" s="570"/>
      <c r="I74" s="570"/>
      <c r="J74" s="570"/>
      <c r="K74" s="570"/>
      <c r="L74" s="570"/>
      <c r="M74" s="570"/>
      <c r="N74" s="484"/>
    </row>
    <row r="75" spans="1:14" ht="31.5" customHeight="1">
      <c r="A75" s="571" t="s">
        <v>129</v>
      </c>
      <c r="B75" s="571"/>
      <c r="C75" s="571"/>
      <c r="D75" s="571"/>
      <c r="E75" s="571"/>
      <c r="F75" s="571"/>
      <c r="G75" s="571"/>
      <c r="H75" s="571"/>
      <c r="I75" s="571"/>
      <c r="J75" s="571"/>
      <c r="K75" s="571"/>
      <c r="L75" s="571"/>
      <c r="M75" s="571"/>
      <c r="N75" s="485"/>
    </row>
    <row r="76" spans="15:23" ht="12.75">
      <c r="O76" s="358"/>
      <c r="P76" s="359"/>
      <c r="Q76" s="359"/>
      <c r="R76" s="359"/>
      <c r="S76" s="359"/>
      <c r="T76" s="359"/>
      <c r="U76" s="359"/>
      <c r="W76" s="359"/>
    </row>
    <row r="77" spans="15:23" ht="12.75">
      <c r="O77" s="358"/>
      <c r="P77" s="359"/>
      <c r="Q77" s="359"/>
      <c r="R77" s="359"/>
      <c r="S77" s="359"/>
      <c r="T77" s="359"/>
      <c r="U77" s="359"/>
      <c r="W77" s="359"/>
    </row>
    <row r="78" spans="15:23" ht="12.75">
      <c r="O78" s="358"/>
      <c r="P78" s="359"/>
      <c r="Q78" s="359"/>
      <c r="R78" s="359"/>
      <c r="S78" s="359"/>
      <c r="T78" s="359"/>
      <c r="U78" s="359"/>
      <c r="W78" s="359"/>
    </row>
    <row r="79" spans="15:23" ht="12.75">
      <c r="O79" s="358"/>
      <c r="P79" s="359"/>
      <c r="Q79" s="359"/>
      <c r="R79" s="359"/>
      <c r="S79" s="359"/>
      <c r="T79" s="359"/>
      <c r="U79" s="359"/>
      <c r="W79" s="359"/>
    </row>
    <row r="80" spans="15:23" ht="12.75">
      <c r="O80" s="358"/>
      <c r="P80" s="359"/>
      <c r="Q80" s="359"/>
      <c r="R80" s="359"/>
      <c r="S80" s="359"/>
      <c r="T80" s="359"/>
      <c r="U80" s="359"/>
      <c r="W80" s="359"/>
    </row>
    <row r="81" spans="15:23" ht="12.75">
      <c r="O81" s="358"/>
      <c r="P81" s="359"/>
      <c r="Q81" s="359"/>
      <c r="R81" s="359"/>
      <c r="S81" s="359"/>
      <c r="T81" s="359"/>
      <c r="U81" s="359"/>
      <c r="W81" s="359"/>
    </row>
    <row r="82" spans="15:23" ht="12.75">
      <c r="O82" s="358"/>
      <c r="P82" s="359"/>
      <c r="Q82" s="359"/>
      <c r="R82" s="359"/>
      <c r="S82" s="359"/>
      <c r="T82" s="359"/>
      <c r="U82" s="359"/>
      <c r="W82" s="359"/>
    </row>
    <row r="83" spans="15:23" ht="12.75">
      <c r="O83" s="358"/>
      <c r="P83" s="359"/>
      <c r="Q83" s="359"/>
      <c r="R83" s="359"/>
      <c r="S83" s="359"/>
      <c r="T83" s="359"/>
      <c r="U83" s="359"/>
      <c r="W83" s="359"/>
    </row>
    <row r="84" spans="15:23" ht="12.75">
      <c r="O84" s="358"/>
      <c r="P84" s="359"/>
      <c r="Q84" s="359"/>
      <c r="R84" s="359"/>
      <c r="S84" s="359"/>
      <c r="T84" s="359"/>
      <c r="U84" s="359"/>
      <c r="W84" s="359"/>
    </row>
    <row r="85" spans="15:23" ht="12.75">
      <c r="O85" s="358"/>
      <c r="P85" s="359"/>
      <c r="Q85" s="359"/>
      <c r="R85" s="359"/>
      <c r="S85" s="359"/>
      <c r="T85" s="359"/>
      <c r="U85" s="359"/>
      <c r="W85" s="359"/>
    </row>
    <row r="86" spans="15:23" ht="12.75">
      <c r="O86" s="358"/>
      <c r="P86" s="359"/>
      <c r="Q86" s="359"/>
      <c r="R86" s="359"/>
      <c r="S86" s="359"/>
      <c r="T86" s="359"/>
      <c r="U86" s="359"/>
      <c r="W86" s="359"/>
    </row>
    <row r="87" spans="15:23" ht="12.75">
      <c r="O87" s="358"/>
      <c r="P87" s="359"/>
      <c r="Q87" s="359"/>
      <c r="R87" s="359"/>
      <c r="S87" s="359"/>
      <c r="T87" s="359"/>
      <c r="U87" s="359"/>
      <c r="W87" s="359"/>
    </row>
  </sheetData>
  <sheetProtection sheet="1" objects="1" scenarios="1"/>
  <mergeCells count="7">
    <mergeCell ref="A73:M73"/>
    <mergeCell ref="A74:M74"/>
    <mergeCell ref="A75:M75"/>
    <mergeCell ref="A1:M1"/>
    <mergeCell ref="A2:M2"/>
    <mergeCell ref="A58:M58"/>
    <mergeCell ref="A59:M5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2" customFormat="1" ht="15.75">
      <c r="A1" s="371" t="s">
        <v>209</v>
      </c>
      <c r="B1" s="361"/>
      <c r="C1" s="361"/>
      <c r="D1" s="361"/>
      <c r="E1" s="361"/>
      <c r="F1" s="361"/>
      <c r="G1" s="361"/>
      <c r="H1" s="361"/>
      <c r="I1" s="361"/>
    </row>
    <row r="2" spans="1:9" s="362" customFormat="1" ht="24.75" customHeight="1">
      <c r="A2" s="372" t="str">
        <f>CONCATENATE(CONCATENATE(LOWER(VLOOKUP(MONTH(Nastavení!B2)-12,Nastavení!G2:I37,2,FALSE))," ",YEAR(Nastavení!B2)+VLOOKUP(MONTH(Nastavení!B2)-11,Nastavení!G2:I37,3,FALSE))," - ",LOWER(Nastavení!B1))</f>
        <v>září 2007 - září 2008</v>
      </c>
      <c r="B2" s="363"/>
      <c r="C2" s="363"/>
      <c r="D2" s="363"/>
      <c r="E2" s="363"/>
      <c r="F2" s="363"/>
      <c r="G2" s="363"/>
      <c r="H2" s="363"/>
      <c r="I2" s="363"/>
    </row>
    <row r="3" spans="1:12" s="100" customFormat="1" ht="13.5" thickBot="1">
      <c r="A3" s="59"/>
      <c r="C3" s="450" t="s">
        <v>262</v>
      </c>
      <c r="D3" s="451"/>
      <c r="E3" s="451"/>
      <c r="F3" s="451"/>
      <c r="G3" s="451"/>
      <c r="H3" s="451"/>
      <c r="I3" s="451"/>
      <c r="J3" s="451"/>
      <c r="K3" s="451"/>
      <c r="L3" s="451"/>
    </row>
    <row r="4" spans="1:12" s="100" customFormat="1" ht="97.5" customHeight="1" thickBot="1" thickTop="1">
      <c r="A4" s="59"/>
      <c r="B4" s="439"/>
      <c r="C4" s="452"/>
      <c r="D4" s="453" t="s">
        <v>208</v>
      </c>
      <c r="E4" s="454" t="s">
        <v>206</v>
      </c>
      <c r="F4" s="480" t="s">
        <v>330</v>
      </c>
      <c r="G4" s="455" t="s">
        <v>207</v>
      </c>
      <c r="H4" s="453" t="s">
        <v>257</v>
      </c>
      <c r="I4" s="454" t="s">
        <v>258</v>
      </c>
      <c r="J4" s="454" t="s">
        <v>259</v>
      </c>
      <c r="K4" s="454" t="s">
        <v>260</v>
      </c>
      <c r="L4" s="455" t="s">
        <v>261</v>
      </c>
    </row>
    <row r="5" spans="1:12" s="100" customFormat="1" ht="13.5" thickTop="1">
      <c r="A5" s="59"/>
      <c r="B5" s="439"/>
      <c r="C5" s="456" t="s">
        <v>248</v>
      </c>
      <c r="D5" s="457">
        <v>723</v>
      </c>
      <c r="E5" s="458">
        <v>151</v>
      </c>
      <c r="F5" s="481">
        <v>132</v>
      </c>
      <c r="G5" s="459">
        <v>181</v>
      </c>
      <c r="H5" s="457">
        <v>5</v>
      </c>
      <c r="I5" s="458">
        <v>127</v>
      </c>
      <c r="J5" s="458">
        <v>19</v>
      </c>
      <c r="K5" s="458">
        <v>23</v>
      </c>
      <c r="L5" s="459">
        <v>7</v>
      </c>
    </row>
    <row r="6" spans="1:12" s="100" customFormat="1" ht="12.75">
      <c r="A6" s="59"/>
      <c r="B6" s="439"/>
      <c r="C6" s="460" t="s">
        <v>249</v>
      </c>
      <c r="D6" s="461">
        <v>671</v>
      </c>
      <c r="E6" s="462">
        <v>142</v>
      </c>
      <c r="F6" s="482">
        <v>113</v>
      </c>
      <c r="G6" s="463">
        <v>192</v>
      </c>
      <c r="H6" s="461">
        <v>7</v>
      </c>
      <c r="I6" s="462">
        <v>148</v>
      </c>
      <c r="J6" s="462">
        <v>7</v>
      </c>
      <c r="K6" s="462">
        <v>12</v>
      </c>
      <c r="L6" s="463">
        <v>18</v>
      </c>
    </row>
    <row r="7" spans="1:12" s="100" customFormat="1" ht="12.75">
      <c r="A7" s="59"/>
      <c r="B7" s="439"/>
      <c r="C7" s="460" t="s">
        <v>250</v>
      </c>
      <c r="D7" s="461">
        <v>686</v>
      </c>
      <c r="E7" s="462">
        <v>216</v>
      </c>
      <c r="F7" s="482">
        <v>193</v>
      </c>
      <c r="G7" s="463">
        <v>225</v>
      </c>
      <c r="H7" s="461">
        <v>21</v>
      </c>
      <c r="I7" s="462">
        <v>164</v>
      </c>
      <c r="J7" s="462">
        <v>22</v>
      </c>
      <c r="K7" s="462">
        <v>6</v>
      </c>
      <c r="L7" s="463">
        <v>12</v>
      </c>
    </row>
    <row r="8" spans="1:12" s="100" customFormat="1" ht="12.75">
      <c r="A8" s="59"/>
      <c r="B8" s="439"/>
      <c r="C8" s="460" t="s">
        <v>251</v>
      </c>
      <c r="D8" s="461">
        <v>704</v>
      </c>
      <c r="E8" s="462">
        <v>203</v>
      </c>
      <c r="F8" s="482">
        <v>163</v>
      </c>
      <c r="G8" s="463">
        <v>184</v>
      </c>
      <c r="H8" s="461">
        <v>8</v>
      </c>
      <c r="I8" s="462">
        <v>128</v>
      </c>
      <c r="J8" s="462">
        <v>7</v>
      </c>
      <c r="K8" s="462">
        <v>22</v>
      </c>
      <c r="L8" s="463">
        <v>19</v>
      </c>
    </row>
    <row r="9" spans="1:12" s="100" customFormat="1" ht="12.75">
      <c r="A9" s="59"/>
      <c r="B9" s="439"/>
      <c r="C9" s="460" t="s">
        <v>252</v>
      </c>
      <c r="D9" s="461">
        <v>674</v>
      </c>
      <c r="E9" s="462">
        <v>212</v>
      </c>
      <c r="F9" s="482">
        <v>157</v>
      </c>
      <c r="G9" s="463">
        <v>238</v>
      </c>
      <c r="H9" s="461">
        <v>9</v>
      </c>
      <c r="I9" s="462">
        <v>165</v>
      </c>
      <c r="J9" s="462">
        <v>16</v>
      </c>
      <c r="K9" s="462">
        <v>32</v>
      </c>
      <c r="L9" s="463">
        <v>20</v>
      </c>
    </row>
    <row r="10" spans="1:12" s="100" customFormat="1" ht="12.75">
      <c r="A10" s="59"/>
      <c r="B10" s="439"/>
      <c r="C10" s="460" t="s">
        <v>253</v>
      </c>
      <c r="D10" s="461">
        <v>663</v>
      </c>
      <c r="E10" s="462">
        <v>188</v>
      </c>
      <c r="F10" s="482">
        <v>151</v>
      </c>
      <c r="G10" s="463">
        <v>221</v>
      </c>
      <c r="H10" s="461">
        <v>11</v>
      </c>
      <c r="I10" s="462">
        <v>127</v>
      </c>
      <c r="J10" s="462">
        <v>21</v>
      </c>
      <c r="K10" s="462">
        <v>25</v>
      </c>
      <c r="L10" s="463">
        <v>37</v>
      </c>
    </row>
    <row r="11" spans="1:12" s="100" customFormat="1" ht="12.75">
      <c r="A11" s="59"/>
      <c r="B11" s="439"/>
      <c r="C11" s="460" t="s">
        <v>254</v>
      </c>
      <c r="D11" s="461">
        <v>603</v>
      </c>
      <c r="E11" s="462">
        <v>182</v>
      </c>
      <c r="F11" s="482">
        <v>133</v>
      </c>
      <c r="G11" s="463">
        <v>242</v>
      </c>
      <c r="H11" s="461">
        <v>17</v>
      </c>
      <c r="I11" s="462">
        <v>150</v>
      </c>
      <c r="J11" s="462">
        <v>14</v>
      </c>
      <c r="K11" s="462">
        <v>41</v>
      </c>
      <c r="L11" s="463">
        <v>20</v>
      </c>
    </row>
    <row r="12" spans="1:12" s="100" customFormat="1" ht="12.75">
      <c r="A12" s="59"/>
      <c r="B12" s="439"/>
      <c r="C12" s="460" t="s">
        <v>273</v>
      </c>
      <c r="D12" s="461">
        <v>546</v>
      </c>
      <c r="E12" s="462">
        <v>137</v>
      </c>
      <c r="F12" s="482">
        <v>100</v>
      </c>
      <c r="G12" s="463">
        <v>216</v>
      </c>
      <c r="H12" s="461">
        <v>20</v>
      </c>
      <c r="I12" s="462">
        <v>103</v>
      </c>
      <c r="J12" s="462">
        <v>21</v>
      </c>
      <c r="K12" s="462">
        <v>29</v>
      </c>
      <c r="L12" s="463">
        <v>43</v>
      </c>
    </row>
    <row r="13" spans="1:12" s="100" customFormat="1" ht="12.75">
      <c r="A13" s="59"/>
      <c r="B13" s="439"/>
      <c r="C13" s="460" t="s">
        <v>276</v>
      </c>
      <c r="D13" s="461">
        <v>493</v>
      </c>
      <c r="E13" s="462">
        <v>98</v>
      </c>
      <c r="F13" s="482">
        <v>59</v>
      </c>
      <c r="G13" s="463">
        <v>167</v>
      </c>
      <c r="H13" s="461">
        <v>16</v>
      </c>
      <c r="I13" s="462">
        <v>80</v>
      </c>
      <c r="J13" s="462">
        <v>19</v>
      </c>
      <c r="K13" s="462">
        <v>22</v>
      </c>
      <c r="L13" s="463">
        <v>30</v>
      </c>
    </row>
    <row r="14" spans="1:12" s="100" customFormat="1" ht="12.75">
      <c r="A14" s="59"/>
      <c r="B14" s="439"/>
      <c r="C14" s="460" t="s">
        <v>280</v>
      </c>
      <c r="D14" s="461">
        <v>469</v>
      </c>
      <c r="E14" s="462">
        <v>114</v>
      </c>
      <c r="F14" s="482">
        <v>55</v>
      </c>
      <c r="G14" s="463">
        <v>152</v>
      </c>
      <c r="H14" s="461">
        <v>19</v>
      </c>
      <c r="I14" s="462">
        <v>75</v>
      </c>
      <c r="J14" s="462">
        <v>9</v>
      </c>
      <c r="K14" s="462">
        <v>33</v>
      </c>
      <c r="L14" s="463">
        <v>16</v>
      </c>
    </row>
    <row r="15" spans="1:12" s="100" customFormat="1" ht="12.75">
      <c r="A15" s="59"/>
      <c r="B15" s="439"/>
      <c r="C15" s="460" t="s">
        <v>325</v>
      </c>
      <c r="D15" s="461">
        <v>419</v>
      </c>
      <c r="E15" s="462">
        <v>115</v>
      </c>
      <c r="F15" s="482">
        <v>67</v>
      </c>
      <c r="G15" s="463">
        <v>151</v>
      </c>
      <c r="H15" s="461">
        <v>11</v>
      </c>
      <c r="I15" s="462">
        <v>64</v>
      </c>
      <c r="J15" s="462">
        <v>18</v>
      </c>
      <c r="K15" s="462">
        <v>46</v>
      </c>
      <c r="L15" s="463">
        <v>12</v>
      </c>
    </row>
    <row r="16" spans="1:12" s="100" customFormat="1" ht="12.75">
      <c r="A16" s="59"/>
      <c r="B16" s="439"/>
      <c r="C16" s="460" t="s">
        <v>331</v>
      </c>
      <c r="D16" s="461">
        <v>436</v>
      </c>
      <c r="E16" s="462">
        <v>113</v>
      </c>
      <c r="F16" s="482">
        <v>58</v>
      </c>
      <c r="G16" s="463">
        <v>115</v>
      </c>
      <c r="H16" s="461">
        <v>7</v>
      </c>
      <c r="I16" s="462">
        <v>68</v>
      </c>
      <c r="J16" s="462">
        <v>2</v>
      </c>
      <c r="K16" s="462">
        <v>29</v>
      </c>
      <c r="L16" s="463">
        <v>9</v>
      </c>
    </row>
    <row r="17" spans="1:12" ht="13.5" thickBot="1">
      <c r="A17" s="59"/>
      <c r="B17" s="440"/>
      <c r="C17" s="464" t="s">
        <v>344</v>
      </c>
      <c r="D17" s="465">
        <v>414</v>
      </c>
      <c r="E17" s="466">
        <v>121</v>
      </c>
      <c r="F17" s="483">
        <v>69</v>
      </c>
      <c r="G17" s="467">
        <v>124</v>
      </c>
      <c r="H17" s="465">
        <v>10</v>
      </c>
      <c r="I17" s="466">
        <v>65</v>
      </c>
      <c r="J17" s="466">
        <v>3</v>
      </c>
      <c r="K17" s="466">
        <v>39</v>
      </c>
      <c r="L17" s="467">
        <v>7</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59"/>
    </row>
    <row r="34" spans="1:12" ht="12.75">
      <c r="A34" s="59"/>
      <c r="L34" s="359"/>
    </row>
    <row r="35" spans="1:12" ht="12.75">
      <c r="A35" s="59"/>
      <c r="L35" s="359"/>
    </row>
    <row r="36" spans="1:12" ht="12.75">
      <c r="A36" s="59"/>
      <c r="L36" s="359"/>
    </row>
    <row r="37" spans="1:12" ht="12.75">
      <c r="A37" s="59"/>
      <c r="L37" s="359"/>
    </row>
    <row r="38" spans="1:12" ht="12.75">
      <c r="A38" s="59"/>
      <c r="L38" s="359"/>
    </row>
    <row r="39" spans="1:12" ht="12.75">
      <c r="A39" s="59"/>
      <c r="L39" s="359"/>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7"/>
  <sheetViews>
    <sheetView showGridLines="0" zoomScaleSheetLayoutView="100" workbookViewId="0" topLeftCell="A13">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76" t="s">
        <v>79</v>
      </c>
      <c r="B1" s="576"/>
      <c r="C1" s="576"/>
      <c r="D1" s="576"/>
      <c r="E1" s="576"/>
      <c r="F1" s="576"/>
      <c r="G1" s="576"/>
      <c r="H1" s="576"/>
      <c r="I1" s="576"/>
    </row>
    <row r="2" spans="1:9" s="42" customFormat="1" ht="24.75" customHeight="1">
      <c r="A2" s="577" t="str">
        <f>LOWER(Nastavení!B1)</f>
        <v>září 2008</v>
      </c>
      <c r="B2" s="577"/>
      <c r="C2" s="577"/>
      <c r="D2" s="577"/>
      <c r="E2" s="577"/>
      <c r="F2" s="577"/>
      <c r="G2" s="577"/>
      <c r="H2" s="577"/>
      <c r="I2" s="577"/>
    </row>
    <row r="3" s="389" customFormat="1" ht="9.75">
      <c r="D3" s="424" t="s">
        <v>231</v>
      </c>
    </row>
    <row r="4" spans="2:4" s="43" customFormat="1" ht="11.25" customHeight="1">
      <c r="B4" s="574" t="s">
        <v>0</v>
      </c>
      <c r="C4" s="574" t="s">
        <v>86</v>
      </c>
      <c r="D4" s="574" t="s">
        <v>77</v>
      </c>
    </row>
    <row r="5" spans="2:4" s="43" customFormat="1" ht="11.25" customHeight="1">
      <c r="B5" s="575"/>
      <c r="C5" s="575"/>
      <c r="D5" s="575"/>
    </row>
    <row r="6" spans="1:15" s="43" customFormat="1" ht="12.75" customHeight="1">
      <c r="A6" s="6"/>
      <c r="B6" s="163" t="s">
        <v>12</v>
      </c>
      <c r="C6" s="164">
        <v>24</v>
      </c>
      <c r="D6" s="341">
        <f aca="true" t="shared" si="0" ref="D6:D31">C6/$C$31</f>
        <v>0.19834710743801653</v>
      </c>
      <c r="E6" s="6">
        <f>IF(A6="","",VLOOKUP(A6,$N$6:$O$11,2,FALSE))</f>
      </c>
      <c r="N6" s="468" t="s">
        <v>267</v>
      </c>
      <c r="O6" s="468" t="s">
        <v>268</v>
      </c>
    </row>
    <row r="7" spans="1:15" s="43" customFormat="1" ht="12.75" customHeight="1">
      <c r="A7" s="6"/>
      <c r="B7" s="165" t="s">
        <v>49</v>
      </c>
      <c r="C7" s="166">
        <v>17</v>
      </c>
      <c r="D7" s="342">
        <f t="shared" si="0"/>
        <v>0.14049586776859505</v>
      </c>
      <c r="E7" s="6">
        <f aca="true" t="shared" si="1" ref="E7:E14">IF(A7="","",VLOOKUP(A7,$N$6:$O$11,2,FALSE))</f>
      </c>
      <c r="N7" s="468" t="s">
        <v>266</v>
      </c>
      <c r="O7" s="468" t="s">
        <v>269</v>
      </c>
    </row>
    <row r="8" spans="1:15" s="43" customFormat="1" ht="12.75" customHeight="1">
      <c r="A8" s="6"/>
      <c r="B8" s="165" t="s">
        <v>10</v>
      </c>
      <c r="C8" s="166">
        <v>14</v>
      </c>
      <c r="D8" s="342">
        <f t="shared" si="0"/>
        <v>0.11570247933884298</v>
      </c>
      <c r="E8" s="6">
        <f t="shared" si="1"/>
      </c>
      <c r="N8" s="468" t="s">
        <v>263</v>
      </c>
      <c r="O8" s="468" t="s">
        <v>270</v>
      </c>
    </row>
    <row r="9" spans="1:15" s="43" customFormat="1" ht="12.75" customHeight="1">
      <c r="A9" s="6"/>
      <c r="B9" s="165" t="s">
        <v>26</v>
      </c>
      <c r="C9" s="166">
        <v>9</v>
      </c>
      <c r="D9" s="342">
        <f t="shared" si="0"/>
        <v>0.0743801652892562</v>
      </c>
      <c r="E9" s="6">
        <f t="shared" si="1"/>
      </c>
      <c r="N9" s="468" t="s">
        <v>265</v>
      </c>
      <c r="O9" s="468" t="s">
        <v>271</v>
      </c>
    </row>
    <row r="10" spans="1:15" s="43" customFormat="1" ht="12.75" customHeight="1">
      <c r="A10" s="6"/>
      <c r="B10" s="165" t="s">
        <v>32</v>
      </c>
      <c r="C10" s="166">
        <v>8</v>
      </c>
      <c r="D10" s="342">
        <f t="shared" si="0"/>
        <v>0.06611570247933884</v>
      </c>
      <c r="E10" s="6">
        <f t="shared" si="1"/>
      </c>
      <c r="N10" s="468" t="s">
        <v>264</v>
      </c>
      <c r="O10" s="468" t="s">
        <v>272</v>
      </c>
    </row>
    <row r="11" spans="1:15" s="43" customFormat="1" ht="12.75" customHeight="1">
      <c r="A11" s="6"/>
      <c r="B11" s="165" t="s">
        <v>29</v>
      </c>
      <c r="C11" s="166">
        <v>8</v>
      </c>
      <c r="D11" s="342">
        <f t="shared" si="0"/>
        <v>0.06611570247933884</v>
      </c>
      <c r="E11" s="6">
        <f t="shared" si="1"/>
      </c>
      <c r="N11" s="468" t="s">
        <v>274</v>
      </c>
      <c r="O11" s="468" t="s">
        <v>272</v>
      </c>
    </row>
    <row r="12" spans="1:5" s="43" customFormat="1" ht="12.75" customHeight="1">
      <c r="A12" s="6"/>
      <c r="B12" s="165" t="s">
        <v>31</v>
      </c>
      <c r="C12" s="166">
        <v>6</v>
      </c>
      <c r="D12" s="342">
        <f t="shared" si="0"/>
        <v>0.049586776859504134</v>
      </c>
      <c r="E12" s="6">
        <f t="shared" si="1"/>
      </c>
    </row>
    <row r="13" spans="1:5" s="43" customFormat="1" ht="12.75" customHeight="1">
      <c r="A13" s="6"/>
      <c r="B13" s="165" t="s">
        <v>22</v>
      </c>
      <c r="C13" s="166">
        <v>5</v>
      </c>
      <c r="D13" s="342">
        <f t="shared" si="0"/>
        <v>0.04132231404958678</v>
      </c>
      <c r="E13" s="6">
        <f t="shared" si="1"/>
      </c>
    </row>
    <row r="14" spans="1:5" s="43" customFormat="1" ht="12.75" customHeight="1">
      <c r="A14" s="6"/>
      <c r="B14" s="165" t="s">
        <v>3</v>
      </c>
      <c r="C14" s="166">
        <v>4</v>
      </c>
      <c r="D14" s="342">
        <f t="shared" si="0"/>
        <v>0.03305785123966942</v>
      </c>
      <c r="E14" s="6">
        <f t="shared" si="1"/>
      </c>
    </row>
    <row r="15" spans="1:5" s="43" customFormat="1" ht="12.75" customHeight="1">
      <c r="A15" s="6"/>
      <c r="B15" s="165" t="s">
        <v>277</v>
      </c>
      <c r="C15" s="166">
        <v>4</v>
      </c>
      <c r="D15" s="342">
        <f t="shared" si="0"/>
        <v>0.03305785123966942</v>
      </c>
      <c r="E15" s="6">
        <f>IF(A15="","",VLOOKUP(A15,$N$6:$O$11,2,FALSE))</f>
      </c>
    </row>
    <row r="16" spans="1:5" s="43" customFormat="1" ht="12.75" customHeight="1">
      <c r="A16" s="6"/>
      <c r="B16" s="165" t="s">
        <v>53</v>
      </c>
      <c r="C16" s="166">
        <v>3</v>
      </c>
      <c r="D16" s="342">
        <f t="shared" si="0"/>
        <v>0.024793388429752067</v>
      </c>
      <c r="E16" s="6">
        <f>IF(A16="","",VLOOKUP(A16,$N$6:$O$11,2,FALSE))</f>
      </c>
    </row>
    <row r="17" spans="1:5" s="43" customFormat="1" ht="12.75" customHeight="1">
      <c r="A17" s="6"/>
      <c r="B17" s="165" t="s">
        <v>14</v>
      </c>
      <c r="C17" s="166">
        <v>2</v>
      </c>
      <c r="D17" s="342">
        <f t="shared" si="0"/>
        <v>0.01652892561983471</v>
      </c>
      <c r="E17" s="6">
        <f>IF(A17="","",VLOOKUP(A17,$N$6:$O$11,2,FALSE))</f>
      </c>
    </row>
    <row r="18" spans="1:5" s="43" customFormat="1" ht="12.75" customHeight="1">
      <c r="A18" s="6"/>
      <c r="B18" s="165" t="s">
        <v>40</v>
      </c>
      <c r="C18" s="166">
        <v>2</v>
      </c>
      <c r="D18" s="342">
        <f t="shared" si="0"/>
        <v>0.01652892561983471</v>
      </c>
      <c r="E18" s="6">
        <f>IF(A18="","",VLOOKUP(A18,$N$6:$O$11,2,FALSE))</f>
      </c>
    </row>
    <row r="19" spans="1:5" s="43" customFormat="1" ht="12.75" customHeight="1">
      <c r="A19" s="6"/>
      <c r="B19" s="165" t="s">
        <v>194</v>
      </c>
      <c r="C19" s="166">
        <v>2</v>
      </c>
      <c r="D19" s="342">
        <f t="shared" si="0"/>
        <v>0.01652892561983471</v>
      </c>
      <c r="E19" s="6">
        <f aca="true" t="shared" si="2" ref="E19:E28">IF(A19="","",VLOOKUP(A19,$N$6:$O$11,2,FALSE))</f>
      </c>
    </row>
    <row r="20" spans="1:5" s="43" customFormat="1" ht="12.75" customHeight="1">
      <c r="A20" s="6"/>
      <c r="B20" s="165" t="s">
        <v>61</v>
      </c>
      <c r="C20" s="166">
        <v>2</v>
      </c>
      <c r="D20" s="342">
        <f t="shared" si="0"/>
        <v>0.01652892561983471</v>
      </c>
      <c r="E20" s="6">
        <f t="shared" si="2"/>
      </c>
    </row>
    <row r="21" spans="1:5" s="43" customFormat="1" ht="12.75" customHeight="1">
      <c r="A21" s="6"/>
      <c r="B21" s="165" t="s">
        <v>21</v>
      </c>
      <c r="C21" s="166">
        <v>2</v>
      </c>
      <c r="D21" s="342">
        <f t="shared" si="0"/>
        <v>0.01652892561983471</v>
      </c>
      <c r="E21" s="6">
        <f t="shared" si="2"/>
      </c>
    </row>
    <row r="22" spans="1:5" s="43" customFormat="1" ht="12.75" customHeight="1">
      <c r="A22" s="6"/>
      <c r="B22" s="165" t="s">
        <v>15</v>
      </c>
      <c r="C22" s="166">
        <v>1</v>
      </c>
      <c r="D22" s="342">
        <f t="shared" si="0"/>
        <v>0.008264462809917356</v>
      </c>
      <c r="E22" s="6">
        <f t="shared" si="2"/>
      </c>
    </row>
    <row r="23" spans="1:5" s="43" customFormat="1" ht="12.75" customHeight="1">
      <c r="A23" s="6"/>
      <c r="B23" s="165" t="s">
        <v>35</v>
      </c>
      <c r="C23" s="166">
        <v>1</v>
      </c>
      <c r="D23" s="342">
        <f t="shared" si="0"/>
        <v>0.008264462809917356</v>
      </c>
      <c r="E23" s="6">
        <f t="shared" si="2"/>
      </c>
    </row>
    <row r="24" spans="1:5" s="43" customFormat="1" ht="12.75" customHeight="1">
      <c r="A24" s="6"/>
      <c r="B24" s="165" t="s">
        <v>5</v>
      </c>
      <c r="C24" s="166">
        <v>1</v>
      </c>
      <c r="D24" s="342">
        <f t="shared" si="0"/>
        <v>0.008264462809917356</v>
      </c>
      <c r="E24" s="6">
        <f t="shared" si="2"/>
      </c>
    </row>
    <row r="25" spans="1:5" s="43" customFormat="1" ht="12.75" customHeight="1">
      <c r="A25" s="6"/>
      <c r="B25" s="165" t="s">
        <v>195</v>
      </c>
      <c r="C25" s="166">
        <v>1</v>
      </c>
      <c r="D25" s="342">
        <f t="shared" si="0"/>
        <v>0.008264462809917356</v>
      </c>
      <c r="E25" s="6">
        <f t="shared" si="2"/>
      </c>
    </row>
    <row r="26" spans="1:5" s="43" customFormat="1" ht="12.75" customHeight="1">
      <c r="A26" s="6"/>
      <c r="B26" s="165" t="s">
        <v>66</v>
      </c>
      <c r="C26" s="166">
        <v>1</v>
      </c>
      <c r="D26" s="342">
        <f t="shared" si="0"/>
        <v>0.008264462809917356</v>
      </c>
      <c r="E26" s="6">
        <f t="shared" si="2"/>
      </c>
    </row>
    <row r="27" spans="1:5" s="43" customFormat="1" ht="12.75" customHeight="1">
      <c r="A27" s="6"/>
      <c r="B27" s="165" t="s">
        <v>8</v>
      </c>
      <c r="C27" s="166">
        <v>1</v>
      </c>
      <c r="D27" s="342">
        <f t="shared" si="0"/>
        <v>0.008264462809917356</v>
      </c>
      <c r="E27" s="6">
        <f t="shared" si="2"/>
      </c>
    </row>
    <row r="28" spans="1:5" s="43" customFormat="1" ht="12.75" customHeight="1">
      <c r="A28" s="6"/>
      <c r="B28" s="165" t="s">
        <v>189</v>
      </c>
      <c r="C28" s="166">
        <v>1</v>
      </c>
      <c r="D28" s="342">
        <f t="shared" si="0"/>
        <v>0.008264462809917356</v>
      </c>
      <c r="E28" s="6">
        <f t="shared" si="2"/>
      </c>
    </row>
    <row r="29" spans="1:5" s="43" customFormat="1" ht="12.75" customHeight="1">
      <c r="A29" s="6"/>
      <c r="B29" s="165" t="s">
        <v>63</v>
      </c>
      <c r="C29" s="166">
        <v>1</v>
      </c>
      <c r="D29" s="342">
        <f t="shared" si="0"/>
        <v>0.008264462809917356</v>
      </c>
      <c r="E29" s="6">
        <f>IF(A29="","",VLOOKUP(A29,$N$6:$O$11,2,FALSE))</f>
      </c>
    </row>
    <row r="30" spans="1:5" s="43" customFormat="1" ht="12.75" customHeight="1">
      <c r="A30" s="6"/>
      <c r="B30" s="165" t="s">
        <v>191</v>
      </c>
      <c r="C30" s="166">
        <v>1</v>
      </c>
      <c r="D30" s="342">
        <f t="shared" si="0"/>
        <v>0.008264462809917356</v>
      </c>
      <c r="E30" s="6">
        <f>IF(A30="","",VLOOKUP(A30,$N$6:$O$11,2,FALSE))</f>
      </c>
    </row>
    <row r="31" spans="1:5" s="43" customFormat="1" ht="12.75" customHeight="1">
      <c r="A31" s="6"/>
      <c r="B31" s="161" t="s">
        <v>41</v>
      </c>
      <c r="C31" s="168">
        <v>121</v>
      </c>
      <c r="D31" s="379">
        <f t="shared" si="0"/>
        <v>1</v>
      </c>
      <c r="E31" s="43">
        <f>IF(A31="","",VLOOKUP(A31,$N$6:$O$11,2,FALSE))</f>
      </c>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pans="2:4" s="43" customFormat="1" ht="12.75" customHeight="1">
      <c r="B36" s="44"/>
      <c r="C36" s="44"/>
      <c r="D36" s="44"/>
    </row>
    <row r="37" s="390" customFormat="1" ht="8.25">
      <c r="D37" s="424" t="s">
        <v>232</v>
      </c>
    </row>
    <row r="38" spans="2:4" s="43" customFormat="1" ht="24">
      <c r="B38" s="169" t="s">
        <v>0</v>
      </c>
      <c r="C38" s="169" t="s">
        <v>75</v>
      </c>
      <c r="D38" s="169" t="s">
        <v>77</v>
      </c>
    </row>
    <row r="39" spans="2:4" s="43" customFormat="1" ht="12.75" customHeight="1">
      <c r="B39" s="150" t="s">
        <v>39</v>
      </c>
      <c r="C39" s="170">
        <v>54</v>
      </c>
      <c r="D39" s="171">
        <f aca="true" t="shared" si="3" ref="D39:D44">C39/$C$44</f>
        <v>0.4462809917355372</v>
      </c>
    </row>
    <row r="40" spans="2:4" s="43" customFormat="1" ht="12">
      <c r="B40" s="153" t="s">
        <v>13</v>
      </c>
      <c r="C40" s="166">
        <v>49</v>
      </c>
      <c r="D40" s="167">
        <f t="shared" si="3"/>
        <v>0.4049586776859504</v>
      </c>
    </row>
    <row r="41" spans="2:4" s="43" customFormat="1" ht="12">
      <c r="B41" s="153" t="s">
        <v>25</v>
      </c>
      <c r="C41" s="166">
        <v>14</v>
      </c>
      <c r="D41" s="167">
        <f t="shared" si="3"/>
        <v>0.11570247933884298</v>
      </c>
    </row>
    <row r="42" spans="2:4" s="43" customFormat="1" ht="12">
      <c r="B42" s="153" t="s">
        <v>40</v>
      </c>
      <c r="C42" s="166">
        <v>2</v>
      </c>
      <c r="D42" s="167">
        <f t="shared" si="3"/>
        <v>0.01652892561983471</v>
      </c>
    </row>
    <row r="43" spans="2:4" s="43" customFormat="1" ht="12">
      <c r="B43" s="153" t="s">
        <v>67</v>
      </c>
      <c r="C43" s="166">
        <v>2</v>
      </c>
      <c r="D43" s="167">
        <f t="shared" si="3"/>
        <v>0.01652892561983471</v>
      </c>
    </row>
    <row r="44" spans="2:4" s="43" customFormat="1" ht="12.75" customHeight="1">
      <c r="B44" s="161" t="s">
        <v>41</v>
      </c>
      <c r="C44" s="161">
        <v>121</v>
      </c>
      <c r="D44" s="172">
        <f t="shared" si="3"/>
        <v>1</v>
      </c>
    </row>
    <row r="45" s="43" customFormat="1" ht="12.75" customHeight="1">
      <c r="D45" s="44"/>
    </row>
    <row r="46" s="43" customFormat="1" ht="12.75" customHeight="1">
      <c r="D46" s="44"/>
    </row>
    <row r="47" spans="4:9" s="43" customFormat="1" ht="12.75" customHeight="1">
      <c r="D47" s="44"/>
      <c r="E47" s="430" t="s">
        <v>25</v>
      </c>
      <c r="F47" s="432" t="s">
        <v>67</v>
      </c>
      <c r="G47" s="428" t="s">
        <v>39</v>
      </c>
      <c r="H47" s="431" t="s">
        <v>255</v>
      </c>
      <c r="I47" s="429"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1"/>
  <sheetViews>
    <sheetView showGridLines="0" zoomScaleSheetLayoutView="100" workbookViewId="0" topLeftCell="A1">
      <selection activeCell="A82" sqref="A82:B83"/>
    </sheetView>
  </sheetViews>
  <sheetFormatPr defaultColWidth="9.140625" defaultRowHeight="12.75"/>
  <cols>
    <col min="1" max="1" width="16.140625" style="538" bestFit="1" customWidth="1"/>
    <col min="2" max="4" width="6.8515625" style="538" customWidth="1"/>
    <col min="5" max="5" width="60.00390625" style="538" customWidth="1"/>
    <col min="6" max="6" width="9.140625" style="538" customWidth="1"/>
    <col min="7" max="7" width="10.28125" style="538" bestFit="1" customWidth="1"/>
    <col min="8" max="16384" width="9.140625" style="538" customWidth="1"/>
  </cols>
  <sheetData>
    <row r="1" spans="1:5" s="534" customFormat="1" ht="15.75">
      <c r="A1" s="578" t="s">
        <v>327</v>
      </c>
      <c r="B1" s="578"/>
      <c r="C1" s="578"/>
      <c r="D1" s="578"/>
      <c r="E1" s="578"/>
    </row>
    <row r="2" spans="1:5" s="534" customFormat="1" ht="24.75" customHeight="1">
      <c r="A2" s="579" t="str">
        <f>LOWER(Nastavení!B1)</f>
        <v>září 2008</v>
      </c>
      <c r="B2" s="579"/>
      <c r="C2" s="579"/>
      <c r="D2" s="579"/>
      <c r="E2" s="579"/>
    </row>
    <row r="3" spans="1:4" s="535" customFormat="1" ht="9.75" customHeight="1">
      <c r="A3" s="580" t="s">
        <v>326</v>
      </c>
      <c r="B3" s="580"/>
      <c r="C3" s="580"/>
      <c r="D3" s="580"/>
    </row>
    <row r="4" spans="1:4" ht="53.25" customHeight="1">
      <c r="A4" s="536" t="s">
        <v>0</v>
      </c>
      <c r="B4" s="537" t="s">
        <v>41</v>
      </c>
      <c r="C4" s="537" t="s">
        <v>328</v>
      </c>
      <c r="D4" s="537" t="s">
        <v>329</v>
      </c>
    </row>
    <row r="5" spans="1:15" ht="12.75">
      <c r="A5" s="539" t="s">
        <v>14</v>
      </c>
      <c r="B5" s="540">
        <v>2</v>
      </c>
      <c r="C5" s="541">
        <v>1</v>
      </c>
      <c r="D5" s="541">
        <v>1</v>
      </c>
      <c r="H5" s="542"/>
      <c r="I5" s="542"/>
      <c r="J5" s="542"/>
      <c r="K5" s="542"/>
      <c r="L5" s="542"/>
      <c r="M5" s="542"/>
      <c r="N5" s="542"/>
      <c r="O5" s="542"/>
    </row>
    <row r="6" spans="1:15" ht="12.75">
      <c r="A6" s="543" t="s">
        <v>15</v>
      </c>
      <c r="B6" s="544">
        <v>1</v>
      </c>
      <c r="C6" s="545">
        <v>1</v>
      </c>
      <c r="D6" s="545">
        <v>0</v>
      </c>
      <c r="H6" s="542"/>
      <c r="I6" s="546"/>
      <c r="J6" s="546"/>
      <c r="K6" s="546"/>
      <c r="L6" s="546"/>
      <c r="M6" s="546"/>
      <c r="N6" s="546"/>
      <c r="O6" s="546"/>
    </row>
    <row r="7" spans="1:15" ht="12.75">
      <c r="A7" s="543" t="s">
        <v>32</v>
      </c>
      <c r="B7" s="544">
        <v>8</v>
      </c>
      <c r="C7" s="545">
        <v>6</v>
      </c>
      <c r="D7" s="545">
        <v>2</v>
      </c>
      <c r="H7" s="542"/>
      <c r="I7" s="546"/>
      <c r="J7" s="546"/>
      <c r="K7" s="546"/>
      <c r="L7" s="546"/>
      <c r="M7" s="546"/>
      <c r="N7" s="546"/>
      <c r="O7" s="546"/>
    </row>
    <row r="8" spans="1:15" ht="12.75">
      <c r="A8" s="543" t="s">
        <v>3</v>
      </c>
      <c r="B8" s="544">
        <v>4</v>
      </c>
      <c r="C8" s="545">
        <v>3</v>
      </c>
      <c r="D8" s="545">
        <v>1</v>
      </c>
      <c r="H8" s="542"/>
      <c r="I8" s="546"/>
      <c r="J8" s="546"/>
      <c r="K8" s="546"/>
      <c r="L8" s="546"/>
      <c r="M8" s="546"/>
      <c r="N8" s="546"/>
      <c r="O8" s="546"/>
    </row>
    <row r="9" spans="1:15" ht="12.75">
      <c r="A9" s="543" t="s">
        <v>40</v>
      </c>
      <c r="B9" s="544">
        <v>2</v>
      </c>
      <c r="C9" s="545">
        <v>1</v>
      </c>
      <c r="D9" s="545">
        <v>1</v>
      </c>
      <c r="H9" s="542"/>
      <c r="I9" s="546"/>
      <c r="J9" s="546"/>
      <c r="K9" s="546"/>
      <c r="L9" s="546"/>
      <c r="M9" s="546"/>
      <c r="N9" s="546"/>
      <c r="O9" s="546"/>
    </row>
    <row r="10" spans="1:15" ht="12.75">
      <c r="A10" s="543" t="s">
        <v>53</v>
      </c>
      <c r="B10" s="544">
        <v>3</v>
      </c>
      <c r="C10" s="545">
        <v>1</v>
      </c>
      <c r="D10" s="545">
        <v>2</v>
      </c>
      <c r="H10" s="542"/>
      <c r="I10" s="546"/>
      <c r="J10" s="546"/>
      <c r="K10" s="546"/>
      <c r="L10" s="546"/>
      <c r="M10" s="546"/>
      <c r="N10" s="546"/>
      <c r="O10" s="546"/>
    </row>
    <row r="11" spans="1:15" ht="12.75">
      <c r="A11" s="543" t="s">
        <v>29</v>
      </c>
      <c r="B11" s="544">
        <v>8</v>
      </c>
      <c r="C11" s="545">
        <v>4</v>
      </c>
      <c r="D11" s="545">
        <v>4</v>
      </c>
      <c r="H11" s="542"/>
      <c r="I11" s="546"/>
      <c r="J11" s="546"/>
      <c r="K11" s="546"/>
      <c r="L11" s="546"/>
      <c r="M11" s="546"/>
      <c r="N11" s="546"/>
      <c r="O11" s="546"/>
    </row>
    <row r="12" spans="1:15" ht="12.75">
      <c r="A12" s="543" t="s">
        <v>35</v>
      </c>
      <c r="B12" s="544">
        <v>1</v>
      </c>
      <c r="C12" s="545">
        <v>1</v>
      </c>
      <c r="D12" s="545">
        <v>0</v>
      </c>
      <c r="H12" s="542"/>
      <c r="I12" s="546"/>
      <c r="J12" s="546"/>
      <c r="K12" s="546"/>
      <c r="L12" s="546"/>
      <c r="M12" s="546"/>
      <c r="N12" s="546"/>
      <c r="O12" s="546"/>
    </row>
    <row r="13" spans="1:15" ht="12.75">
      <c r="A13" s="543" t="s">
        <v>5</v>
      </c>
      <c r="B13" s="544">
        <v>1</v>
      </c>
      <c r="C13" s="545">
        <v>0</v>
      </c>
      <c r="D13" s="545">
        <v>1</v>
      </c>
      <c r="H13" s="542"/>
      <c r="I13" s="546"/>
      <c r="J13" s="546"/>
      <c r="K13" s="546"/>
      <c r="L13" s="546"/>
      <c r="M13" s="546"/>
      <c r="N13" s="546"/>
      <c r="O13" s="546"/>
    </row>
    <row r="14" spans="1:15" ht="12.75">
      <c r="A14" s="543" t="s">
        <v>194</v>
      </c>
      <c r="B14" s="544">
        <v>2</v>
      </c>
      <c r="C14" s="545">
        <v>2</v>
      </c>
      <c r="D14" s="545">
        <v>0</v>
      </c>
      <c r="H14" s="542"/>
      <c r="I14" s="546"/>
      <c r="J14" s="546"/>
      <c r="K14" s="546"/>
      <c r="L14" s="546"/>
      <c r="M14" s="546"/>
      <c r="N14" s="546"/>
      <c r="O14" s="546"/>
    </row>
    <row r="15" spans="1:15" ht="12.75">
      <c r="A15" s="543" t="s">
        <v>26</v>
      </c>
      <c r="B15" s="544">
        <v>9</v>
      </c>
      <c r="C15" s="545">
        <v>3</v>
      </c>
      <c r="D15" s="545">
        <v>6</v>
      </c>
      <c r="H15" s="542"/>
      <c r="I15" s="546"/>
      <c r="J15" s="546"/>
      <c r="K15" s="546"/>
      <c r="L15" s="546"/>
      <c r="M15" s="546"/>
      <c r="N15" s="546"/>
      <c r="O15" s="546"/>
    </row>
    <row r="16" spans="1:15" ht="12.75">
      <c r="A16" s="543" t="s">
        <v>195</v>
      </c>
      <c r="B16" s="544">
        <v>1</v>
      </c>
      <c r="C16" s="545">
        <v>1</v>
      </c>
      <c r="D16" s="545">
        <v>0</v>
      </c>
      <c r="H16" s="542"/>
      <c r="I16" s="546"/>
      <c r="J16" s="546"/>
      <c r="K16" s="546"/>
      <c r="L16" s="546"/>
      <c r="M16" s="546"/>
      <c r="N16" s="546"/>
      <c r="O16" s="546"/>
    </row>
    <row r="17" spans="1:15" ht="12.75">
      <c r="A17" s="543" t="s">
        <v>277</v>
      </c>
      <c r="B17" s="544">
        <v>4</v>
      </c>
      <c r="C17" s="545">
        <v>4</v>
      </c>
      <c r="D17" s="545">
        <v>0</v>
      </c>
      <c r="H17" s="542"/>
      <c r="I17" s="546"/>
      <c r="J17" s="546"/>
      <c r="K17" s="546"/>
      <c r="L17" s="546"/>
      <c r="M17" s="546"/>
      <c r="N17" s="546"/>
      <c r="O17" s="546"/>
    </row>
    <row r="18" spans="1:15" ht="12.75">
      <c r="A18" s="543" t="s">
        <v>61</v>
      </c>
      <c r="B18" s="544">
        <v>2</v>
      </c>
      <c r="C18" s="545">
        <v>2</v>
      </c>
      <c r="D18" s="545">
        <v>0</v>
      </c>
      <c r="H18" s="542"/>
      <c r="I18" s="546"/>
      <c r="J18" s="546"/>
      <c r="K18" s="546"/>
      <c r="L18" s="546"/>
      <c r="M18" s="546"/>
      <c r="N18" s="546"/>
      <c r="O18" s="546"/>
    </row>
    <row r="19" spans="1:15" ht="12.75">
      <c r="A19" s="543" t="s">
        <v>66</v>
      </c>
      <c r="B19" s="544">
        <v>1</v>
      </c>
      <c r="C19" s="545">
        <v>1</v>
      </c>
      <c r="D19" s="545">
        <v>0</v>
      </c>
      <c r="H19" s="542"/>
      <c r="I19" s="546"/>
      <c r="J19" s="546"/>
      <c r="K19" s="546"/>
      <c r="L19" s="546"/>
      <c r="M19" s="546"/>
      <c r="N19" s="546"/>
      <c r="O19" s="546"/>
    </row>
    <row r="20" spans="1:15" ht="12.75">
      <c r="A20" s="543" t="s">
        <v>8</v>
      </c>
      <c r="B20" s="544">
        <v>1</v>
      </c>
      <c r="C20" s="545">
        <v>0</v>
      </c>
      <c r="D20" s="545">
        <v>1</v>
      </c>
      <c r="H20" s="542"/>
      <c r="I20" s="546"/>
      <c r="J20" s="546"/>
      <c r="K20" s="546"/>
      <c r="L20" s="546"/>
      <c r="M20" s="546"/>
      <c r="N20" s="546"/>
      <c r="O20" s="546"/>
    </row>
    <row r="21" spans="1:15" ht="12.75">
      <c r="A21" s="543" t="s">
        <v>21</v>
      </c>
      <c r="B21" s="544">
        <v>2</v>
      </c>
      <c r="C21" s="545">
        <v>1</v>
      </c>
      <c r="D21" s="545">
        <v>1</v>
      </c>
      <c r="H21" s="542"/>
      <c r="I21" s="546"/>
      <c r="J21" s="546"/>
      <c r="K21" s="546"/>
      <c r="L21" s="546"/>
      <c r="M21" s="546"/>
      <c r="N21" s="546"/>
      <c r="O21" s="546"/>
    </row>
    <row r="22" spans="1:15" ht="12.75">
      <c r="A22" s="543" t="s">
        <v>49</v>
      </c>
      <c r="B22" s="544">
        <v>17</v>
      </c>
      <c r="C22" s="545">
        <v>8</v>
      </c>
      <c r="D22" s="545">
        <v>9</v>
      </c>
      <c r="H22" s="542"/>
      <c r="I22" s="546"/>
      <c r="J22" s="546"/>
      <c r="K22" s="546"/>
      <c r="L22" s="546"/>
      <c r="M22" s="546"/>
      <c r="N22" s="546"/>
      <c r="O22" s="546"/>
    </row>
    <row r="23" spans="1:15" ht="12.75">
      <c r="A23" s="543" t="s">
        <v>22</v>
      </c>
      <c r="B23" s="544">
        <v>5</v>
      </c>
      <c r="C23" s="545">
        <v>4</v>
      </c>
      <c r="D23" s="545">
        <v>1</v>
      </c>
      <c r="H23" s="542"/>
      <c r="I23" s="546"/>
      <c r="J23" s="546"/>
      <c r="K23" s="546"/>
      <c r="L23" s="546"/>
      <c r="M23" s="546"/>
      <c r="N23" s="546"/>
      <c r="O23" s="546"/>
    </row>
    <row r="24" spans="1:15" ht="12.75">
      <c r="A24" s="543" t="s">
        <v>10</v>
      </c>
      <c r="B24" s="544">
        <v>14</v>
      </c>
      <c r="C24" s="545">
        <v>8</v>
      </c>
      <c r="D24" s="545">
        <v>6</v>
      </c>
      <c r="H24" s="542"/>
      <c r="I24" s="546"/>
      <c r="J24" s="546"/>
      <c r="K24" s="546"/>
      <c r="L24" s="546"/>
      <c r="M24" s="546"/>
      <c r="N24" s="546"/>
      <c r="O24" s="546"/>
    </row>
    <row r="25" spans="1:15" ht="12.75">
      <c r="A25" s="543" t="s">
        <v>189</v>
      </c>
      <c r="B25" s="544">
        <v>1</v>
      </c>
      <c r="C25" s="545">
        <v>1</v>
      </c>
      <c r="D25" s="545">
        <v>0</v>
      </c>
      <c r="H25" s="542"/>
      <c r="I25" s="546"/>
      <c r="J25" s="546"/>
      <c r="K25" s="546"/>
      <c r="L25" s="546"/>
      <c r="M25" s="546"/>
      <c r="N25" s="546"/>
      <c r="O25" s="546"/>
    </row>
    <row r="26" spans="1:15" ht="12.75">
      <c r="A26" s="543" t="s">
        <v>63</v>
      </c>
      <c r="B26" s="544">
        <v>1</v>
      </c>
      <c r="C26" s="545">
        <v>1</v>
      </c>
      <c r="D26" s="545">
        <v>0</v>
      </c>
      <c r="H26" s="542"/>
      <c r="I26" s="546"/>
      <c r="J26" s="546"/>
      <c r="K26" s="546"/>
      <c r="L26" s="546"/>
      <c r="M26" s="546"/>
      <c r="N26" s="546"/>
      <c r="O26" s="546"/>
    </row>
    <row r="27" spans="1:15" ht="12.75">
      <c r="A27" s="543" t="s">
        <v>191</v>
      </c>
      <c r="B27" s="544">
        <v>1</v>
      </c>
      <c r="C27" s="545">
        <v>1</v>
      </c>
      <c r="D27" s="545">
        <v>0</v>
      </c>
      <c r="H27" s="542"/>
      <c r="I27" s="546"/>
      <c r="J27" s="546"/>
      <c r="K27" s="546"/>
      <c r="L27" s="546"/>
      <c r="M27" s="546"/>
      <c r="N27" s="546"/>
      <c r="O27" s="546"/>
    </row>
    <row r="28" spans="1:15" ht="12.75">
      <c r="A28" s="543" t="s">
        <v>12</v>
      </c>
      <c r="B28" s="544">
        <v>24</v>
      </c>
      <c r="C28" s="545">
        <v>10</v>
      </c>
      <c r="D28" s="545">
        <v>14</v>
      </c>
      <c r="H28" s="542"/>
      <c r="I28" s="546"/>
      <c r="J28" s="546"/>
      <c r="K28" s="546"/>
      <c r="L28" s="546"/>
      <c r="M28" s="546"/>
      <c r="N28" s="546"/>
      <c r="O28" s="546"/>
    </row>
    <row r="29" spans="1:15" ht="12.75">
      <c r="A29" s="543" t="s">
        <v>31</v>
      </c>
      <c r="B29" s="544">
        <v>6</v>
      </c>
      <c r="C29" s="545">
        <v>4</v>
      </c>
      <c r="D29" s="545">
        <v>2</v>
      </c>
      <c r="H29" s="542"/>
      <c r="I29" s="546"/>
      <c r="J29" s="546"/>
      <c r="K29" s="546"/>
      <c r="L29" s="546"/>
      <c r="M29" s="546"/>
      <c r="N29" s="546"/>
      <c r="O29" s="546"/>
    </row>
    <row r="30" spans="1:15" ht="12.75">
      <c r="A30" s="547" t="s">
        <v>41</v>
      </c>
      <c r="B30" s="547">
        <v>121</v>
      </c>
      <c r="C30" s="548">
        <v>69</v>
      </c>
      <c r="D30" s="548">
        <v>52</v>
      </c>
      <c r="H30" s="542"/>
      <c r="I30" s="546"/>
      <c r="J30" s="546"/>
      <c r="K30" s="546"/>
      <c r="L30" s="546"/>
      <c r="M30" s="546"/>
      <c r="N30" s="546"/>
      <c r="O30" s="546"/>
    </row>
    <row r="31" spans="8:15" ht="12.75">
      <c r="H31" s="542"/>
      <c r="I31" s="546"/>
      <c r="J31" s="546"/>
      <c r="K31" s="546"/>
      <c r="L31" s="546"/>
      <c r="M31" s="546"/>
      <c r="N31" s="546"/>
      <c r="O31" s="546"/>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35"/>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5" width="6.00390625" style="1" customWidth="1"/>
    <col min="6" max="7" width="6.00390625" style="69" customWidth="1"/>
    <col min="8" max="10" width="6.00390625" style="1" customWidth="1"/>
    <col min="11" max="16384" width="9.140625" style="1" customWidth="1"/>
  </cols>
  <sheetData>
    <row r="1" spans="1:10" s="11" customFormat="1" ht="15.75">
      <c r="A1" s="572" t="s">
        <v>131</v>
      </c>
      <c r="B1" s="572"/>
      <c r="C1" s="572"/>
      <c r="D1" s="572"/>
      <c r="E1" s="572"/>
      <c r="F1" s="572"/>
      <c r="G1" s="572"/>
      <c r="H1" s="572"/>
      <c r="I1" s="572"/>
      <c r="J1" s="572"/>
    </row>
    <row r="2" spans="1:10" s="11" customFormat="1" ht="24.75" customHeight="1">
      <c r="A2" s="573" t="str">
        <f>LOWER(Nastavení!B1)</f>
        <v>září 2008</v>
      </c>
      <c r="B2" s="573"/>
      <c r="C2" s="573"/>
      <c r="D2" s="573"/>
      <c r="E2" s="573"/>
      <c r="F2" s="573"/>
      <c r="G2" s="573"/>
      <c r="H2" s="573"/>
      <c r="I2" s="573"/>
      <c r="J2" s="573"/>
    </row>
    <row r="3" spans="1:10" s="388" customFormat="1" ht="8.25">
      <c r="A3" s="391"/>
      <c r="B3" s="391"/>
      <c r="C3" s="391"/>
      <c r="D3" s="391"/>
      <c r="E3" s="391"/>
      <c r="F3" s="391"/>
      <c r="G3" s="391"/>
      <c r="H3" s="391"/>
      <c r="I3" s="391"/>
      <c r="J3" s="424" t="s">
        <v>233</v>
      </c>
    </row>
    <row r="4" spans="1:13" s="39" customFormat="1" ht="77.25" customHeight="1">
      <c r="A4" s="173" t="s">
        <v>0</v>
      </c>
      <c r="B4" s="132" t="s">
        <v>144</v>
      </c>
      <c r="C4" s="133" t="s">
        <v>145</v>
      </c>
      <c r="D4" s="133" t="s">
        <v>84</v>
      </c>
      <c r="E4" s="133" t="s">
        <v>83</v>
      </c>
      <c r="F4" s="133" t="s">
        <v>80</v>
      </c>
      <c r="G4" s="133" t="s">
        <v>81</v>
      </c>
      <c r="H4" s="133" t="s">
        <v>82</v>
      </c>
      <c r="I4" s="133" t="s">
        <v>146</v>
      </c>
      <c r="J4" s="133" t="s">
        <v>41</v>
      </c>
      <c r="L4" s="566" t="s">
        <v>146</v>
      </c>
      <c r="M4" s="566" t="s">
        <v>41</v>
      </c>
    </row>
    <row r="5" spans="1:14" s="39" customFormat="1" ht="12" customHeight="1">
      <c r="A5" s="174" t="s">
        <v>14</v>
      </c>
      <c r="B5" s="175">
        <v>1</v>
      </c>
      <c r="C5" s="157">
        <v>0</v>
      </c>
      <c r="D5" s="157">
        <v>1</v>
      </c>
      <c r="E5" s="157">
        <v>0</v>
      </c>
      <c r="F5" s="157">
        <v>0</v>
      </c>
      <c r="G5" s="157">
        <v>0</v>
      </c>
      <c r="H5" s="157">
        <v>0</v>
      </c>
      <c r="I5" s="157">
        <v>0</v>
      </c>
      <c r="J5" s="176">
        <v>2</v>
      </c>
      <c r="K5" s="312">
        <f aca="true" t="shared" si="0" ref="K5:K10">SUM(B5:I5)-J5</f>
        <v>0</v>
      </c>
      <c r="L5" s="567">
        <f>M5-J5+I5</f>
        <v>0</v>
      </c>
      <c r="M5" s="470">
        <f>VLOOKUP($A5,'NZ-SPri'!$B$6:$C$36,2,FALSE)</f>
        <v>2</v>
      </c>
      <c r="N5" s="471">
        <f aca="true" t="shared" si="1" ref="N5:N30">M5-J5</f>
        <v>0</v>
      </c>
    </row>
    <row r="6" spans="1:14" s="39" customFormat="1" ht="12" customHeight="1">
      <c r="A6" s="177" t="s">
        <v>15</v>
      </c>
      <c r="B6" s="178">
        <v>1</v>
      </c>
      <c r="C6" s="154">
        <v>0</v>
      </c>
      <c r="D6" s="154">
        <v>0</v>
      </c>
      <c r="E6" s="154">
        <v>0</v>
      </c>
      <c r="F6" s="154">
        <v>0</v>
      </c>
      <c r="G6" s="154">
        <v>0</v>
      </c>
      <c r="H6" s="154">
        <v>0</v>
      </c>
      <c r="I6" s="154">
        <v>0</v>
      </c>
      <c r="J6" s="180">
        <v>1</v>
      </c>
      <c r="K6" s="312">
        <f t="shared" si="0"/>
        <v>0</v>
      </c>
      <c r="L6" s="567">
        <f aca="true" t="shared" si="2" ref="L6:L30">M6-J6+I6</f>
        <v>0</v>
      </c>
      <c r="M6" s="470">
        <f>VLOOKUP($A6,'NZ-SPri'!$B$6:$C$36,2,FALSE)</f>
        <v>1</v>
      </c>
      <c r="N6" s="471">
        <f t="shared" si="1"/>
        <v>0</v>
      </c>
    </row>
    <row r="7" spans="1:14" s="39" customFormat="1" ht="12" customHeight="1">
      <c r="A7" s="177" t="s">
        <v>32</v>
      </c>
      <c r="B7" s="178">
        <v>8</v>
      </c>
      <c r="C7" s="154">
        <v>0</v>
      </c>
      <c r="D7" s="154">
        <v>0</v>
      </c>
      <c r="E7" s="154">
        <v>0</v>
      </c>
      <c r="F7" s="154">
        <v>0</v>
      </c>
      <c r="G7" s="154">
        <v>0</v>
      </c>
      <c r="H7" s="154">
        <v>0</v>
      </c>
      <c r="I7" s="154">
        <v>0</v>
      </c>
      <c r="J7" s="180">
        <v>8</v>
      </c>
      <c r="K7" s="312">
        <f t="shared" si="0"/>
        <v>0</v>
      </c>
      <c r="L7" s="567">
        <f t="shared" si="2"/>
        <v>0</v>
      </c>
      <c r="M7" s="470">
        <f>VLOOKUP($A7,'NZ-SPri'!$B$6:$C$36,2,FALSE)</f>
        <v>8</v>
      </c>
      <c r="N7" s="471">
        <f t="shared" si="1"/>
        <v>0</v>
      </c>
    </row>
    <row r="8" spans="1:14" s="39" customFormat="1" ht="12" customHeight="1">
      <c r="A8" s="177" t="s">
        <v>3</v>
      </c>
      <c r="B8" s="178">
        <v>3</v>
      </c>
      <c r="C8" s="154">
        <v>0</v>
      </c>
      <c r="D8" s="154">
        <v>0</v>
      </c>
      <c r="E8" s="154">
        <v>0</v>
      </c>
      <c r="F8" s="154">
        <v>0</v>
      </c>
      <c r="G8" s="154">
        <v>0</v>
      </c>
      <c r="H8" s="154">
        <v>1</v>
      </c>
      <c r="I8" s="154">
        <v>0</v>
      </c>
      <c r="J8" s="180">
        <v>4</v>
      </c>
      <c r="K8" s="312">
        <f t="shared" si="0"/>
        <v>0</v>
      </c>
      <c r="L8" s="567">
        <f t="shared" si="2"/>
        <v>0</v>
      </c>
      <c r="M8" s="470">
        <f>VLOOKUP($A8,'NZ-SPri'!$B$6:$C$36,2,FALSE)</f>
        <v>4</v>
      </c>
      <c r="N8" s="471">
        <f t="shared" si="1"/>
        <v>0</v>
      </c>
    </row>
    <row r="9" spans="1:14" s="39" customFormat="1" ht="12" customHeight="1">
      <c r="A9" s="177" t="s">
        <v>40</v>
      </c>
      <c r="B9" s="178">
        <v>1</v>
      </c>
      <c r="C9" s="154">
        <v>0</v>
      </c>
      <c r="D9" s="154">
        <v>0</v>
      </c>
      <c r="E9" s="154">
        <v>0</v>
      </c>
      <c r="F9" s="154">
        <v>0</v>
      </c>
      <c r="G9" s="154">
        <v>0</v>
      </c>
      <c r="H9" s="154">
        <v>1</v>
      </c>
      <c r="I9" s="154">
        <v>0</v>
      </c>
      <c r="J9" s="180">
        <v>2</v>
      </c>
      <c r="K9" s="312">
        <f t="shared" si="0"/>
        <v>0</v>
      </c>
      <c r="L9" s="567">
        <f t="shared" si="2"/>
        <v>0</v>
      </c>
      <c r="M9" s="470">
        <f>VLOOKUP($A9,'NZ-SPri'!$B$6:$C$36,2,FALSE)</f>
        <v>2</v>
      </c>
      <c r="N9" s="471">
        <f t="shared" si="1"/>
        <v>0</v>
      </c>
    </row>
    <row r="10" spans="1:14" s="39" customFormat="1" ht="12" customHeight="1">
      <c r="A10" s="177" t="s">
        <v>53</v>
      </c>
      <c r="B10" s="178">
        <v>1</v>
      </c>
      <c r="C10" s="154">
        <v>0</v>
      </c>
      <c r="D10" s="154">
        <v>2</v>
      </c>
      <c r="E10" s="154">
        <v>0</v>
      </c>
      <c r="F10" s="154">
        <v>0</v>
      </c>
      <c r="G10" s="154">
        <v>0</v>
      </c>
      <c r="H10" s="154">
        <v>0</v>
      </c>
      <c r="I10" s="154">
        <v>0</v>
      </c>
      <c r="J10" s="180">
        <v>3</v>
      </c>
      <c r="K10" s="312">
        <f t="shared" si="0"/>
        <v>0</v>
      </c>
      <c r="L10" s="567">
        <f t="shared" si="2"/>
        <v>0</v>
      </c>
      <c r="M10" s="470">
        <f>VLOOKUP($A10,'NZ-SPri'!$B$6:$C$36,2,FALSE)</f>
        <v>3</v>
      </c>
      <c r="N10" s="471">
        <f t="shared" si="1"/>
        <v>0</v>
      </c>
    </row>
    <row r="11" spans="1:14" s="39" customFormat="1" ht="12" customHeight="1">
      <c r="A11" s="177" t="s">
        <v>29</v>
      </c>
      <c r="B11" s="178">
        <v>6</v>
      </c>
      <c r="C11" s="154">
        <v>2</v>
      </c>
      <c r="D11" s="154">
        <v>0</v>
      </c>
      <c r="E11" s="154">
        <v>0</v>
      </c>
      <c r="F11" s="154">
        <v>0</v>
      </c>
      <c r="G11" s="154">
        <v>0</v>
      </c>
      <c r="H11" s="154">
        <v>0</v>
      </c>
      <c r="I11" s="154">
        <v>0</v>
      </c>
      <c r="J11" s="180">
        <v>8</v>
      </c>
      <c r="K11" s="312">
        <f aca="true" t="shared" si="3" ref="K11:K30">SUM(B11:I11)-J11</f>
        <v>0</v>
      </c>
      <c r="L11" s="567">
        <f t="shared" si="2"/>
        <v>0</v>
      </c>
      <c r="M11" s="470">
        <f>VLOOKUP($A11,'NZ-SPri'!$B$6:$C$36,2,FALSE)</f>
        <v>8</v>
      </c>
      <c r="N11" s="471">
        <f t="shared" si="1"/>
        <v>0</v>
      </c>
    </row>
    <row r="12" spans="1:14" s="39" customFormat="1" ht="12" customHeight="1">
      <c r="A12" s="177" t="s">
        <v>35</v>
      </c>
      <c r="B12" s="178">
        <v>0</v>
      </c>
      <c r="C12" s="154">
        <v>1</v>
      </c>
      <c r="D12" s="154">
        <v>0</v>
      </c>
      <c r="E12" s="154">
        <v>0</v>
      </c>
      <c r="F12" s="154">
        <v>0</v>
      </c>
      <c r="G12" s="154">
        <v>0</v>
      </c>
      <c r="H12" s="154">
        <v>0</v>
      </c>
      <c r="I12" s="154">
        <v>0</v>
      </c>
      <c r="J12" s="180">
        <v>1</v>
      </c>
      <c r="K12" s="312">
        <f t="shared" si="3"/>
        <v>0</v>
      </c>
      <c r="L12" s="567">
        <f t="shared" si="2"/>
        <v>0</v>
      </c>
      <c r="M12" s="470">
        <f>VLOOKUP($A12,'NZ-SPri'!$B$6:$C$36,2,FALSE)</f>
        <v>1</v>
      </c>
      <c r="N12" s="471">
        <f t="shared" si="1"/>
        <v>0</v>
      </c>
    </row>
    <row r="13" spans="1:14" s="39" customFormat="1" ht="12" customHeight="1">
      <c r="A13" s="177" t="s">
        <v>5</v>
      </c>
      <c r="B13" s="178">
        <v>0</v>
      </c>
      <c r="C13" s="154">
        <v>0</v>
      </c>
      <c r="D13" s="154">
        <v>0</v>
      </c>
      <c r="E13" s="154">
        <v>0</v>
      </c>
      <c r="F13" s="154">
        <v>1</v>
      </c>
      <c r="G13" s="154">
        <v>0</v>
      </c>
      <c r="H13" s="154">
        <v>0</v>
      </c>
      <c r="I13" s="154">
        <v>0</v>
      </c>
      <c r="J13" s="180">
        <v>1</v>
      </c>
      <c r="K13" s="312">
        <f t="shared" si="3"/>
        <v>0</v>
      </c>
      <c r="L13" s="567">
        <f t="shared" si="2"/>
        <v>0</v>
      </c>
      <c r="M13" s="470">
        <f>VLOOKUP($A13,'NZ-SPri'!$B$6:$C$36,2,FALSE)</f>
        <v>1</v>
      </c>
      <c r="N13" s="471">
        <f t="shared" si="1"/>
        <v>0</v>
      </c>
    </row>
    <row r="14" spans="1:14" s="39" customFormat="1" ht="12" customHeight="1">
      <c r="A14" s="177" t="s">
        <v>194</v>
      </c>
      <c r="B14" s="178">
        <v>2</v>
      </c>
      <c r="C14" s="154">
        <v>0</v>
      </c>
      <c r="D14" s="154">
        <v>0</v>
      </c>
      <c r="E14" s="154">
        <v>0</v>
      </c>
      <c r="F14" s="154">
        <v>0</v>
      </c>
      <c r="G14" s="154">
        <v>0</v>
      </c>
      <c r="H14" s="154">
        <v>0</v>
      </c>
      <c r="I14" s="154">
        <v>0</v>
      </c>
      <c r="J14" s="180">
        <v>2</v>
      </c>
      <c r="K14" s="312">
        <f t="shared" si="3"/>
        <v>0</v>
      </c>
      <c r="L14" s="567">
        <f t="shared" si="2"/>
        <v>0</v>
      </c>
      <c r="M14" s="470">
        <f>VLOOKUP($A14,'NZ-SPri'!$B$6:$C$36,2,FALSE)</f>
        <v>2</v>
      </c>
      <c r="N14" s="471">
        <f t="shared" si="1"/>
        <v>0</v>
      </c>
    </row>
    <row r="15" spans="1:14" s="39" customFormat="1" ht="12" customHeight="1">
      <c r="A15" s="177" t="s">
        <v>26</v>
      </c>
      <c r="B15" s="178">
        <v>6</v>
      </c>
      <c r="C15" s="154">
        <v>0</v>
      </c>
      <c r="D15" s="154">
        <v>0</v>
      </c>
      <c r="E15" s="154">
        <v>0</v>
      </c>
      <c r="F15" s="154">
        <v>0</v>
      </c>
      <c r="G15" s="154">
        <v>0</v>
      </c>
      <c r="H15" s="154">
        <v>3</v>
      </c>
      <c r="I15" s="154">
        <v>0</v>
      </c>
      <c r="J15" s="180">
        <v>9</v>
      </c>
      <c r="K15" s="312">
        <f t="shared" si="3"/>
        <v>0</v>
      </c>
      <c r="L15" s="567">
        <f t="shared" si="2"/>
        <v>0</v>
      </c>
      <c r="M15" s="470">
        <f>VLOOKUP($A15,'NZ-SPri'!$B$6:$C$36,2,FALSE)</f>
        <v>9</v>
      </c>
      <c r="N15" s="471">
        <f t="shared" si="1"/>
        <v>0</v>
      </c>
    </row>
    <row r="16" spans="1:14" s="39" customFormat="1" ht="12" customHeight="1">
      <c r="A16" s="177" t="s">
        <v>195</v>
      </c>
      <c r="B16" s="178">
        <v>0</v>
      </c>
      <c r="C16" s="154">
        <v>1</v>
      </c>
      <c r="D16" s="154">
        <v>0</v>
      </c>
      <c r="E16" s="154">
        <v>0</v>
      </c>
      <c r="F16" s="154">
        <v>0</v>
      </c>
      <c r="G16" s="154">
        <v>0</v>
      </c>
      <c r="H16" s="154">
        <v>0</v>
      </c>
      <c r="I16" s="154">
        <v>0</v>
      </c>
      <c r="J16" s="180">
        <v>1</v>
      </c>
      <c r="K16" s="312">
        <f t="shared" si="3"/>
        <v>0</v>
      </c>
      <c r="L16" s="567">
        <f t="shared" si="2"/>
        <v>0</v>
      </c>
      <c r="M16" s="470">
        <f>VLOOKUP($A16,'NZ-SPri'!$B$6:$C$36,2,FALSE)</f>
        <v>1</v>
      </c>
      <c r="N16" s="471">
        <f t="shared" si="1"/>
        <v>0</v>
      </c>
    </row>
    <row r="17" spans="1:14" s="39" customFormat="1" ht="12" customHeight="1">
      <c r="A17" s="177" t="s">
        <v>277</v>
      </c>
      <c r="B17" s="178">
        <v>3</v>
      </c>
      <c r="C17" s="154">
        <v>0</v>
      </c>
      <c r="D17" s="154">
        <v>1</v>
      </c>
      <c r="E17" s="154">
        <v>0</v>
      </c>
      <c r="F17" s="154">
        <v>0</v>
      </c>
      <c r="G17" s="154">
        <v>0</v>
      </c>
      <c r="H17" s="154">
        <v>0</v>
      </c>
      <c r="I17" s="154">
        <v>0</v>
      </c>
      <c r="J17" s="180">
        <v>4</v>
      </c>
      <c r="K17" s="312">
        <f t="shared" si="3"/>
        <v>0</v>
      </c>
      <c r="L17" s="567">
        <f t="shared" si="2"/>
        <v>0</v>
      </c>
      <c r="M17" s="470">
        <f>VLOOKUP($A17,'NZ-SPri'!$B$6:$C$36,2,FALSE)</f>
        <v>4</v>
      </c>
      <c r="N17" s="471">
        <f t="shared" si="1"/>
        <v>0</v>
      </c>
    </row>
    <row r="18" spans="1:14" s="39" customFormat="1" ht="12" customHeight="1">
      <c r="A18" s="177" t="s">
        <v>61</v>
      </c>
      <c r="B18" s="178">
        <v>1</v>
      </c>
      <c r="C18" s="154">
        <v>1</v>
      </c>
      <c r="D18" s="154">
        <v>0</v>
      </c>
      <c r="E18" s="154">
        <v>0</v>
      </c>
      <c r="F18" s="154">
        <v>0</v>
      </c>
      <c r="G18" s="154">
        <v>0</v>
      </c>
      <c r="H18" s="154">
        <v>0</v>
      </c>
      <c r="I18" s="154">
        <v>0</v>
      </c>
      <c r="J18" s="180">
        <v>2</v>
      </c>
      <c r="K18" s="312">
        <f t="shared" si="3"/>
        <v>0</v>
      </c>
      <c r="L18" s="567">
        <f t="shared" si="2"/>
        <v>0</v>
      </c>
      <c r="M18" s="470">
        <f>VLOOKUP($A18,'NZ-SPri'!$B$6:$C$36,2,FALSE)</f>
        <v>2</v>
      </c>
      <c r="N18" s="471">
        <f t="shared" si="1"/>
        <v>0</v>
      </c>
    </row>
    <row r="19" spans="1:14" s="39" customFormat="1" ht="12" customHeight="1">
      <c r="A19" s="177" t="s">
        <v>66</v>
      </c>
      <c r="B19" s="178">
        <v>1</v>
      </c>
      <c r="C19" s="154">
        <v>0</v>
      </c>
      <c r="D19" s="154">
        <v>0</v>
      </c>
      <c r="E19" s="154">
        <v>0</v>
      </c>
      <c r="F19" s="154">
        <v>0</v>
      </c>
      <c r="G19" s="154">
        <v>0</v>
      </c>
      <c r="H19" s="154">
        <v>0</v>
      </c>
      <c r="I19" s="154">
        <v>0</v>
      </c>
      <c r="J19" s="180">
        <v>1</v>
      </c>
      <c r="K19" s="312">
        <f t="shared" si="3"/>
        <v>0</v>
      </c>
      <c r="L19" s="567">
        <f t="shared" si="2"/>
        <v>0</v>
      </c>
      <c r="M19" s="470">
        <f>VLOOKUP($A19,'NZ-SPri'!$B$6:$C$36,2,FALSE)</f>
        <v>1</v>
      </c>
      <c r="N19" s="471">
        <f t="shared" si="1"/>
        <v>0</v>
      </c>
    </row>
    <row r="20" spans="1:14" s="39" customFormat="1" ht="12" customHeight="1">
      <c r="A20" s="177" t="s">
        <v>8</v>
      </c>
      <c r="B20" s="178">
        <v>1</v>
      </c>
      <c r="C20" s="154">
        <v>0</v>
      </c>
      <c r="D20" s="154">
        <v>0</v>
      </c>
      <c r="E20" s="154">
        <v>0</v>
      </c>
      <c r="F20" s="154">
        <v>0</v>
      </c>
      <c r="G20" s="154">
        <v>0</v>
      </c>
      <c r="H20" s="154">
        <v>0</v>
      </c>
      <c r="I20" s="154">
        <v>0</v>
      </c>
      <c r="J20" s="180">
        <v>1</v>
      </c>
      <c r="K20" s="312">
        <f t="shared" si="3"/>
        <v>0</v>
      </c>
      <c r="L20" s="567">
        <f t="shared" si="2"/>
        <v>0</v>
      </c>
      <c r="M20" s="470">
        <f>VLOOKUP($A20,'NZ-SPri'!$B$6:$C$36,2,FALSE)</f>
        <v>1</v>
      </c>
      <c r="N20" s="471">
        <f t="shared" si="1"/>
        <v>0</v>
      </c>
    </row>
    <row r="21" spans="1:14" s="39" customFormat="1" ht="12" customHeight="1">
      <c r="A21" s="177" t="s">
        <v>21</v>
      </c>
      <c r="B21" s="178">
        <v>0</v>
      </c>
      <c r="C21" s="154">
        <v>1</v>
      </c>
      <c r="D21" s="154">
        <v>1</v>
      </c>
      <c r="E21" s="154">
        <v>0</v>
      </c>
      <c r="F21" s="154">
        <v>0</v>
      </c>
      <c r="G21" s="154">
        <v>0</v>
      </c>
      <c r="H21" s="154">
        <v>0</v>
      </c>
      <c r="I21" s="154">
        <v>0</v>
      </c>
      <c r="J21" s="180">
        <v>2</v>
      </c>
      <c r="K21" s="312">
        <f t="shared" si="3"/>
        <v>0</v>
      </c>
      <c r="L21" s="567">
        <f t="shared" si="2"/>
        <v>0</v>
      </c>
      <c r="M21" s="470">
        <f>VLOOKUP($A21,'NZ-SPri'!$B$6:$C$36,2,FALSE)</f>
        <v>2</v>
      </c>
      <c r="N21" s="471">
        <f t="shared" si="1"/>
        <v>0</v>
      </c>
    </row>
    <row r="22" spans="1:14" s="39" customFormat="1" ht="12" customHeight="1">
      <c r="A22" s="177" t="s">
        <v>49</v>
      </c>
      <c r="B22" s="178">
        <v>12</v>
      </c>
      <c r="C22" s="154">
        <v>0</v>
      </c>
      <c r="D22" s="154">
        <v>1</v>
      </c>
      <c r="E22" s="154">
        <v>1</v>
      </c>
      <c r="F22" s="154">
        <v>1</v>
      </c>
      <c r="G22" s="154">
        <v>0</v>
      </c>
      <c r="H22" s="154">
        <v>1</v>
      </c>
      <c r="I22" s="154">
        <v>1</v>
      </c>
      <c r="J22" s="180">
        <v>17</v>
      </c>
      <c r="K22" s="312">
        <f t="shared" si="3"/>
        <v>0</v>
      </c>
      <c r="L22" s="567">
        <f t="shared" si="2"/>
        <v>1</v>
      </c>
      <c r="M22" s="470">
        <f>VLOOKUP($A22,'NZ-SPri'!$B$6:$C$36,2,FALSE)</f>
        <v>17</v>
      </c>
      <c r="N22" s="471">
        <f t="shared" si="1"/>
        <v>0</v>
      </c>
    </row>
    <row r="23" spans="1:14" s="39" customFormat="1" ht="12" customHeight="1">
      <c r="A23" s="177" t="s">
        <v>22</v>
      </c>
      <c r="B23" s="178">
        <v>4</v>
      </c>
      <c r="C23" s="154">
        <v>1</v>
      </c>
      <c r="D23" s="154">
        <v>0</v>
      </c>
      <c r="E23" s="154">
        <v>0</v>
      </c>
      <c r="F23" s="154">
        <v>0</v>
      </c>
      <c r="G23" s="154">
        <v>0</v>
      </c>
      <c r="H23" s="154">
        <v>0</v>
      </c>
      <c r="I23" s="154">
        <v>0</v>
      </c>
      <c r="J23" s="180">
        <v>5</v>
      </c>
      <c r="K23" s="312">
        <f t="shared" si="3"/>
        <v>0</v>
      </c>
      <c r="L23" s="567">
        <f t="shared" si="2"/>
        <v>0</v>
      </c>
      <c r="M23" s="470">
        <f>VLOOKUP($A23,'NZ-SPri'!$B$6:$C$36,2,FALSE)</f>
        <v>5</v>
      </c>
      <c r="N23" s="471">
        <f t="shared" si="1"/>
        <v>0</v>
      </c>
    </row>
    <row r="24" spans="1:14" s="39" customFormat="1" ht="12" customHeight="1">
      <c r="A24" s="177" t="s">
        <v>10</v>
      </c>
      <c r="B24" s="178">
        <v>13</v>
      </c>
      <c r="C24" s="154">
        <v>0</v>
      </c>
      <c r="D24" s="154">
        <v>0</v>
      </c>
      <c r="E24" s="154">
        <v>0</v>
      </c>
      <c r="F24" s="154">
        <v>0</v>
      </c>
      <c r="G24" s="154">
        <v>0</v>
      </c>
      <c r="H24" s="154">
        <v>0</v>
      </c>
      <c r="I24" s="154">
        <v>1</v>
      </c>
      <c r="J24" s="180">
        <v>14</v>
      </c>
      <c r="K24" s="312">
        <f t="shared" si="3"/>
        <v>0</v>
      </c>
      <c r="L24" s="567">
        <f t="shared" si="2"/>
        <v>1</v>
      </c>
      <c r="M24" s="470">
        <f>VLOOKUP($A24,'NZ-SPri'!$B$6:$C$36,2,FALSE)</f>
        <v>14</v>
      </c>
      <c r="N24" s="471">
        <f t="shared" si="1"/>
        <v>0</v>
      </c>
    </row>
    <row r="25" spans="1:14" s="39" customFormat="1" ht="12" customHeight="1">
      <c r="A25" s="177" t="s">
        <v>189</v>
      </c>
      <c r="B25" s="178">
        <v>1</v>
      </c>
      <c r="C25" s="154">
        <v>0</v>
      </c>
      <c r="D25" s="154">
        <v>0</v>
      </c>
      <c r="E25" s="154">
        <v>0</v>
      </c>
      <c r="F25" s="154">
        <v>0</v>
      </c>
      <c r="G25" s="154">
        <v>0</v>
      </c>
      <c r="H25" s="154">
        <v>0</v>
      </c>
      <c r="I25" s="154">
        <v>0</v>
      </c>
      <c r="J25" s="180">
        <v>1</v>
      </c>
      <c r="K25" s="312">
        <f t="shared" si="3"/>
        <v>0</v>
      </c>
      <c r="L25" s="567">
        <f t="shared" si="2"/>
        <v>0</v>
      </c>
      <c r="M25" s="470">
        <f>VLOOKUP($A25,'NZ-SPri'!$B$6:$C$36,2,FALSE)</f>
        <v>1</v>
      </c>
      <c r="N25" s="471">
        <f t="shared" si="1"/>
        <v>0</v>
      </c>
    </row>
    <row r="26" spans="1:14" s="39" customFormat="1" ht="12" customHeight="1">
      <c r="A26" s="177" t="s">
        <v>63</v>
      </c>
      <c r="B26" s="178">
        <v>1</v>
      </c>
      <c r="C26" s="154">
        <v>0</v>
      </c>
      <c r="D26" s="154">
        <v>0</v>
      </c>
      <c r="E26" s="154">
        <v>0</v>
      </c>
      <c r="F26" s="154">
        <v>0</v>
      </c>
      <c r="G26" s="154">
        <v>0</v>
      </c>
      <c r="H26" s="154">
        <v>0</v>
      </c>
      <c r="I26" s="154">
        <v>0</v>
      </c>
      <c r="J26" s="180">
        <v>1</v>
      </c>
      <c r="K26" s="312">
        <f t="shared" si="3"/>
        <v>0</v>
      </c>
      <c r="L26" s="567">
        <f t="shared" si="2"/>
        <v>0</v>
      </c>
      <c r="M26" s="470">
        <f>VLOOKUP($A26,'NZ-SPri'!$B$6:$C$36,2,FALSE)</f>
        <v>1</v>
      </c>
      <c r="N26" s="471">
        <f t="shared" si="1"/>
        <v>0</v>
      </c>
    </row>
    <row r="27" spans="1:14" s="39" customFormat="1" ht="12" customHeight="1">
      <c r="A27" s="177" t="s">
        <v>191</v>
      </c>
      <c r="B27" s="178">
        <v>0</v>
      </c>
      <c r="C27" s="154">
        <v>0</v>
      </c>
      <c r="D27" s="154">
        <v>0</v>
      </c>
      <c r="E27" s="154">
        <v>0</v>
      </c>
      <c r="F27" s="154">
        <v>0</v>
      </c>
      <c r="G27" s="154">
        <v>0</v>
      </c>
      <c r="H27" s="154">
        <v>1</v>
      </c>
      <c r="I27" s="154">
        <v>0</v>
      </c>
      <c r="J27" s="180">
        <v>1</v>
      </c>
      <c r="K27" s="312">
        <f t="shared" si="3"/>
        <v>0</v>
      </c>
      <c r="L27" s="567">
        <f t="shared" si="2"/>
        <v>0</v>
      </c>
      <c r="M27" s="470">
        <f>VLOOKUP($A27,'NZ-SPri'!$B$6:$C$36,2,FALSE)</f>
        <v>1</v>
      </c>
      <c r="N27" s="471">
        <f t="shared" si="1"/>
        <v>0</v>
      </c>
    </row>
    <row r="28" spans="1:14" s="39" customFormat="1" ht="12" customHeight="1">
      <c r="A28" s="177" t="s">
        <v>12</v>
      </c>
      <c r="B28" s="178">
        <v>10</v>
      </c>
      <c r="C28" s="154">
        <v>0</v>
      </c>
      <c r="D28" s="154">
        <v>9</v>
      </c>
      <c r="E28" s="154">
        <v>1</v>
      </c>
      <c r="F28" s="154">
        <v>2</v>
      </c>
      <c r="G28" s="154">
        <v>1</v>
      </c>
      <c r="H28" s="154">
        <v>0</v>
      </c>
      <c r="I28" s="154">
        <v>1</v>
      </c>
      <c r="J28" s="180">
        <v>24</v>
      </c>
      <c r="K28" s="312">
        <f t="shared" si="3"/>
        <v>0</v>
      </c>
      <c r="L28" s="567">
        <f t="shared" si="2"/>
        <v>1</v>
      </c>
      <c r="M28" s="470">
        <f>VLOOKUP($A28,'NZ-SPri'!$B$6:$C$36,2,FALSE)</f>
        <v>24</v>
      </c>
      <c r="N28" s="471">
        <f t="shared" si="1"/>
        <v>0</v>
      </c>
    </row>
    <row r="29" spans="1:14" s="39" customFormat="1" ht="12" customHeight="1">
      <c r="A29" s="177" t="s">
        <v>31</v>
      </c>
      <c r="B29" s="178">
        <v>2</v>
      </c>
      <c r="C29" s="154">
        <v>0</v>
      </c>
      <c r="D29" s="154">
        <v>1</v>
      </c>
      <c r="E29" s="154">
        <v>0</v>
      </c>
      <c r="F29" s="154">
        <v>1</v>
      </c>
      <c r="G29" s="154">
        <v>0</v>
      </c>
      <c r="H29" s="154">
        <v>0</v>
      </c>
      <c r="I29" s="154">
        <v>2</v>
      </c>
      <c r="J29" s="180">
        <v>6</v>
      </c>
      <c r="K29" s="312">
        <f t="shared" si="3"/>
        <v>0</v>
      </c>
      <c r="L29" s="567">
        <f t="shared" si="2"/>
        <v>2</v>
      </c>
      <c r="M29" s="470">
        <f>VLOOKUP($A29,'NZ-SPri'!$B$6:$C$36,2,FALSE)</f>
        <v>6</v>
      </c>
      <c r="N29" s="471">
        <f t="shared" si="1"/>
        <v>0</v>
      </c>
    </row>
    <row r="30" spans="1:14" s="39" customFormat="1" ht="12" customHeight="1">
      <c r="A30" s="161" t="s">
        <v>41</v>
      </c>
      <c r="B30" s="181">
        <v>78</v>
      </c>
      <c r="C30" s="162">
        <v>7</v>
      </c>
      <c r="D30" s="162">
        <v>16</v>
      </c>
      <c r="E30" s="162">
        <v>2</v>
      </c>
      <c r="F30" s="162">
        <v>5</v>
      </c>
      <c r="G30" s="162">
        <v>1</v>
      </c>
      <c r="H30" s="162">
        <v>7</v>
      </c>
      <c r="I30" s="162">
        <v>5</v>
      </c>
      <c r="J30" s="162">
        <v>121</v>
      </c>
      <c r="K30" s="312">
        <f t="shared" si="3"/>
        <v>0</v>
      </c>
      <c r="L30" s="567">
        <f t="shared" si="2"/>
        <v>5</v>
      </c>
      <c r="M30" s="470">
        <f>VLOOKUP($A30,'NZ-SPri'!$B$6:$C$36,2,FALSE)</f>
        <v>121</v>
      </c>
      <c r="N30" s="471">
        <f t="shared" si="1"/>
        <v>0</v>
      </c>
    </row>
    <row r="31" spans="1:10" s="39" customFormat="1" ht="12" customHeight="1">
      <c r="A31" s="182" t="s">
        <v>77</v>
      </c>
      <c r="B31" s="183">
        <f aca="true" t="shared" si="4" ref="B31:J31">B30/$J30</f>
        <v>0.6446280991735537</v>
      </c>
      <c r="C31" s="183">
        <f t="shared" si="4"/>
        <v>0.05785123966942149</v>
      </c>
      <c r="D31" s="183">
        <f t="shared" si="4"/>
        <v>0.1322314049586777</v>
      </c>
      <c r="E31" s="183">
        <f t="shared" si="4"/>
        <v>0.01652892561983471</v>
      </c>
      <c r="F31" s="183">
        <f t="shared" si="4"/>
        <v>0.04132231404958678</v>
      </c>
      <c r="G31" s="183">
        <f t="shared" si="4"/>
        <v>0.008264462809917356</v>
      </c>
      <c r="H31" s="183">
        <f t="shared" si="4"/>
        <v>0.05785123966942149</v>
      </c>
      <c r="I31" s="183">
        <f t="shared" si="4"/>
        <v>0.04132231404958678</v>
      </c>
      <c r="J31" s="184">
        <f t="shared" si="4"/>
        <v>1</v>
      </c>
    </row>
    <row r="32" spans="1:9" s="39" customFormat="1" ht="12" customHeight="1">
      <c r="A32" s="1"/>
      <c r="B32" s="1"/>
      <c r="C32" s="1"/>
      <c r="D32" s="1"/>
      <c r="E32" s="1"/>
      <c r="F32" s="69"/>
      <c r="G32" s="69"/>
      <c r="H32" s="1"/>
      <c r="I32" s="1"/>
    </row>
    <row r="33" spans="1:10" s="39" customFormat="1" ht="49.5" customHeight="1">
      <c r="A33" s="581" t="s">
        <v>143</v>
      </c>
      <c r="B33" s="581"/>
      <c r="C33" s="581"/>
      <c r="D33" s="581"/>
      <c r="E33" s="581"/>
      <c r="F33" s="581"/>
      <c r="G33" s="581"/>
      <c r="H33" s="581"/>
      <c r="I33" s="581"/>
      <c r="J33" s="581"/>
    </row>
    <row r="34" spans="1:9" s="39" customFormat="1" ht="24" customHeight="1">
      <c r="A34" s="1"/>
      <c r="B34" s="1"/>
      <c r="C34" s="1"/>
      <c r="D34" s="1"/>
      <c r="E34" s="1"/>
      <c r="F34" s="69"/>
      <c r="G34" s="69"/>
      <c r="H34" s="1"/>
      <c r="I34" s="1"/>
    </row>
    <row r="35" spans="1:9" s="39" customFormat="1" ht="12" customHeight="1">
      <c r="A35" s="1"/>
      <c r="B35" s="1"/>
      <c r="C35" s="1"/>
      <c r="D35" s="1"/>
      <c r="E35" s="1"/>
      <c r="F35" s="69"/>
      <c r="G35" s="69"/>
      <c r="H35" s="1"/>
      <c r="I35" s="1"/>
    </row>
  </sheetData>
  <sheetProtection sheet="1" objects="1" scenarios="1"/>
  <mergeCells count="3">
    <mergeCell ref="A2:J2"/>
    <mergeCell ref="A1:J1"/>
    <mergeCell ref="A33:J3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72" t="s">
        <v>132</v>
      </c>
      <c r="B1" s="572"/>
      <c r="C1" s="572"/>
      <c r="D1" s="572"/>
      <c r="E1" s="572"/>
      <c r="F1" s="572"/>
      <c r="G1" s="572"/>
      <c r="H1" s="572"/>
      <c r="I1" s="572"/>
      <c r="J1" s="572"/>
      <c r="K1" s="572"/>
      <c r="L1" s="572"/>
      <c r="M1" s="572"/>
      <c r="N1" s="572"/>
      <c r="O1" s="316"/>
    </row>
    <row r="2" spans="1:14" s="11" customFormat="1" ht="15">
      <c r="A2" s="582" t="str">
        <f>CONCATENATE("k ",DAY(Nastavení!B3),".",MONTH(Nastavení!B3),".",YEAR(Nastavení!B3))</f>
        <v>k 30.9.2008</v>
      </c>
      <c r="B2" s="582"/>
      <c r="C2" s="582"/>
      <c r="D2" s="582"/>
      <c r="E2" s="582"/>
      <c r="F2" s="582"/>
      <c r="G2" s="582"/>
      <c r="H2" s="582"/>
      <c r="I2" s="582"/>
      <c r="J2" s="582"/>
      <c r="K2" s="582"/>
      <c r="L2" s="582"/>
      <c r="M2" s="582"/>
      <c r="N2" s="582"/>
    </row>
    <row r="3" spans="1:14" s="388" customFormat="1" ht="8.25">
      <c r="A3" s="383"/>
      <c r="B3" s="383"/>
      <c r="C3" s="383"/>
      <c r="D3" s="383"/>
      <c r="E3" s="383"/>
      <c r="F3" s="383"/>
      <c r="G3" s="383"/>
      <c r="H3" s="383"/>
      <c r="I3" s="383"/>
      <c r="J3" s="383"/>
      <c r="K3" s="383"/>
      <c r="L3" s="383"/>
      <c r="M3" s="383"/>
      <c r="N3" s="424" t="s">
        <v>234</v>
      </c>
    </row>
    <row r="4" spans="1:14" s="30" customFormat="1" ht="59.25" customHeight="1">
      <c r="A4" s="185" t="s">
        <v>0</v>
      </c>
      <c r="B4" s="336" t="s">
        <v>256</v>
      </c>
      <c r="C4" s="337" t="s">
        <v>81</v>
      </c>
      <c r="D4" s="337" t="s">
        <v>187</v>
      </c>
      <c r="E4" s="337" t="s">
        <v>188</v>
      </c>
      <c r="F4" s="337" t="s">
        <v>147</v>
      </c>
      <c r="G4" s="337" t="s">
        <v>142</v>
      </c>
      <c r="H4" s="337" t="s">
        <v>82</v>
      </c>
      <c r="I4" s="337" t="s">
        <v>145</v>
      </c>
      <c r="J4" s="337" t="s">
        <v>144</v>
      </c>
      <c r="K4" s="337" t="s">
        <v>80</v>
      </c>
      <c r="L4" s="337" t="s">
        <v>84</v>
      </c>
      <c r="M4" s="337" t="s">
        <v>83</v>
      </c>
      <c r="N4" s="186" t="s">
        <v>41</v>
      </c>
    </row>
    <row r="5" spans="1:15" s="22" customFormat="1" ht="12">
      <c r="A5" s="344" t="s">
        <v>38</v>
      </c>
      <c r="B5" s="345">
        <v>0</v>
      </c>
      <c r="C5" s="346">
        <v>5</v>
      </c>
      <c r="D5" s="346">
        <v>1</v>
      </c>
      <c r="E5" s="346">
        <v>1</v>
      </c>
      <c r="F5" s="346">
        <v>0</v>
      </c>
      <c r="G5" s="346">
        <v>0</v>
      </c>
      <c r="H5" s="346">
        <v>1</v>
      </c>
      <c r="I5" s="346">
        <v>0</v>
      </c>
      <c r="J5" s="346">
        <v>1</v>
      </c>
      <c r="K5" s="346">
        <v>0</v>
      </c>
      <c r="L5" s="346">
        <v>0</v>
      </c>
      <c r="M5" s="346">
        <v>0</v>
      </c>
      <c r="N5" s="347">
        <v>9</v>
      </c>
      <c r="O5" s="343">
        <f aca="true" t="shared" si="0" ref="O5:O36">SUM(B5:M5)-N5</f>
        <v>0</v>
      </c>
    </row>
    <row r="6" spans="1:15" s="22" customFormat="1" ht="12">
      <c r="A6" s="348" t="s">
        <v>14</v>
      </c>
      <c r="B6" s="349">
        <v>0</v>
      </c>
      <c r="C6" s="350">
        <v>0</v>
      </c>
      <c r="D6" s="350">
        <v>1</v>
      </c>
      <c r="E6" s="350">
        <v>2</v>
      </c>
      <c r="F6" s="350">
        <v>0</v>
      </c>
      <c r="G6" s="350">
        <v>2</v>
      </c>
      <c r="H6" s="350">
        <v>3</v>
      </c>
      <c r="I6" s="350">
        <v>0</v>
      </c>
      <c r="J6" s="350">
        <v>1</v>
      </c>
      <c r="K6" s="350">
        <v>0</v>
      </c>
      <c r="L6" s="350">
        <v>1</v>
      </c>
      <c r="M6" s="350">
        <v>0</v>
      </c>
      <c r="N6" s="351">
        <v>10</v>
      </c>
      <c r="O6" s="343">
        <f t="shared" si="0"/>
        <v>0</v>
      </c>
    </row>
    <row r="7" spans="1:15" s="22" customFormat="1" ht="12">
      <c r="A7" s="348" t="s">
        <v>15</v>
      </c>
      <c r="B7" s="349">
        <v>0</v>
      </c>
      <c r="C7" s="350">
        <v>0</v>
      </c>
      <c r="D7" s="350">
        <v>0</v>
      </c>
      <c r="E7" s="350">
        <v>1</v>
      </c>
      <c r="F7" s="350">
        <v>0</v>
      </c>
      <c r="G7" s="350">
        <v>1</v>
      </c>
      <c r="H7" s="350">
        <v>2</v>
      </c>
      <c r="I7" s="350">
        <v>0</v>
      </c>
      <c r="J7" s="350">
        <v>1</v>
      </c>
      <c r="K7" s="350">
        <v>0</v>
      </c>
      <c r="L7" s="350">
        <v>0</v>
      </c>
      <c r="M7" s="350">
        <v>0</v>
      </c>
      <c r="N7" s="351">
        <v>5</v>
      </c>
      <c r="O7" s="343">
        <f t="shared" si="0"/>
        <v>0</v>
      </c>
    </row>
    <row r="8" spans="1:15" s="22" customFormat="1" ht="12">
      <c r="A8" s="348" t="s">
        <v>32</v>
      </c>
      <c r="B8" s="349">
        <v>0</v>
      </c>
      <c r="C8" s="350">
        <v>0</v>
      </c>
      <c r="D8" s="350">
        <v>1</v>
      </c>
      <c r="E8" s="350">
        <v>5</v>
      </c>
      <c r="F8" s="350">
        <v>6</v>
      </c>
      <c r="G8" s="350">
        <v>7</v>
      </c>
      <c r="H8" s="350">
        <v>10</v>
      </c>
      <c r="I8" s="350">
        <v>0</v>
      </c>
      <c r="J8" s="350">
        <v>4</v>
      </c>
      <c r="K8" s="350">
        <v>1</v>
      </c>
      <c r="L8" s="350">
        <v>0</v>
      </c>
      <c r="M8" s="350">
        <v>0</v>
      </c>
      <c r="N8" s="351">
        <v>34</v>
      </c>
      <c r="O8" s="343">
        <f t="shared" si="0"/>
        <v>0</v>
      </c>
    </row>
    <row r="9" spans="1:15" s="22" customFormat="1" ht="12">
      <c r="A9" s="348" t="s">
        <v>60</v>
      </c>
      <c r="B9" s="349">
        <v>0</v>
      </c>
      <c r="C9" s="350">
        <v>0</v>
      </c>
      <c r="D9" s="350">
        <v>1</v>
      </c>
      <c r="E9" s="350">
        <v>5</v>
      </c>
      <c r="F9" s="350">
        <v>0</v>
      </c>
      <c r="G9" s="350">
        <v>0</v>
      </c>
      <c r="H9" s="350">
        <v>0</v>
      </c>
      <c r="I9" s="350">
        <v>0</v>
      </c>
      <c r="J9" s="350">
        <v>0</v>
      </c>
      <c r="K9" s="350">
        <v>0</v>
      </c>
      <c r="L9" s="350">
        <v>0</v>
      </c>
      <c r="M9" s="350">
        <v>0</v>
      </c>
      <c r="N9" s="351">
        <v>6</v>
      </c>
      <c r="O9" s="343">
        <f t="shared" si="0"/>
        <v>0</v>
      </c>
    </row>
    <row r="10" spans="1:15" s="22" customFormat="1" ht="12">
      <c r="A10" s="348" t="s">
        <v>34</v>
      </c>
      <c r="B10" s="349">
        <v>0</v>
      </c>
      <c r="C10" s="350">
        <v>0</v>
      </c>
      <c r="D10" s="350">
        <v>1</v>
      </c>
      <c r="E10" s="350">
        <v>1</v>
      </c>
      <c r="F10" s="350">
        <v>0</v>
      </c>
      <c r="G10" s="350">
        <v>0</v>
      </c>
      <c r="H10" s="350">
        <v>0</v>
      </c>
      <c r="I10" s="350">
        <v>0</v>
      </c>
      <c r="J10" s="350">
        <v>0</v>
      </c>
      <c r="K10" s="350">
        <v>0</v>
      </c>
      <c r="L10" s="350">
        <v>0</v>
      </c>
      <c r="M10" s="350">
        <v>0</v>
      </c>
      <c r="N10" s="351">
        <v>2</v>
      </c>
      <c r="O10" s="343">
        <f t="shared" si="0"/>
        <v>0</v>
      </c>
    </row>
    <row r="11" spans="1:15" s="22" customFormat="1" ht="12">
      <c r="A11" s="348" t="s">
        <v>3</v>
      </c>
      <c r="B11" s="349">
        <v>1</v>
      </c>
      <c r="C11" s="350">
        <v>0</v>
      </c>
      <c r="D11" s="350">
        <v>11</v>
      </c>
      <c r="E11" s="350">
        <v>25</v>
      </c>
      <c r="F11" s="350">
        <v>3</v>
      </c>
      <c r="G11" s="350">
        <v>28</v>
      </c>
      <c r="H11" s="350">
        <v>53</v>
      </c>
      <c r="I11" s="350">
        <v>0</v>
      </c>
      <c r="J11" s="350">
        <v>3</v>
      </c>
      <c r="K11" s="350">
        <v>5</v>
      </c>
      <c r="L11" s="350">
        <v>4</v>
      </c>
      <c r="M11" s="350">
        <v>1</v>
      </c>
      <c r="N11" s="351">
        <v>134</v>
      </c>
      <c r="O11" s="343">
        <f t="shared" si="0"/>
        <v>0</v>
      </c>
    </row>
    <row r="12" spans="1:15" s="22" customFormat="1" ht="12">
      <c r="A12" s="348" t="s">
        <v>40</v>
      </c>
      <c r="B12" s="349">
        <v>1</v>
      </c>
      <c r="C12" s="350">
        <v>0</v>
      </c>
      <c r="D12" s="350">
        <v>3</v>
      </c>
      <c r="E12" s="350">
        <v>9</v>
      </c>
      <c r="F12" s="350">
        <v>1</v>
      </c>
      <c r="G12" s="350">
        <v>3</v>
      </c>
      <c r="H12" s="350">
        <v>6</v>
      </c>
      <c r="I12" s="350">
        <v>0</v>
      </c>
      <c r="J12" s="350">
        <v>0</v>
      </c>
      <c r="K12" s="350">
        <v>0</v>
      </c>
      <c r="L12" s="350">
        <v>1</v>
      </c>
      <c r="M12" s="350">
        <v>0</v>
      </c>
      <c r="N12" s="351">
        <v>24</v>
      </c>
      <c r="O12" s="343">
        <f t="shared" si="0"/>
        <v>0</v>
      </c>
    </row>
    <row r="13" spans="1:15" s="22" customFormat="1" ht="12">
      <c r="A13" s="348" t="s">
        <v>192</v>
      </c>
      <c r="B13" s="349">
        <v>0</v>
      </c>
      <c r="C13" s="350">
        <v>0</v>
      </c>
      <c r="D13" s="350">
        <v>0</v>
      </c>
      <c r="E13" s="350">
        <v>1</v>
      </c>
      <c r="F13" s="350">
        <v>0</v>
      </c>
      <c r="G13" s="350">
        <v>0</v>
      </c>
      <c r="H13" s="350">
        <v>0</v>
      </c>
      <c r="I13" s="350">
        <v>0</v>
      </c>
      <c r="J13" s="350">
        <v>0</v>
      </c>
      <c r="K13" s="350">
        <v>0</v>
      </c>
      <c r="L13" s="350">
        <v>0</v>
      </c>
      <c r="M13" s="350">
        <v>0</v>
      </c>
      <c r="N13" s="351">
        <v>1</v>
      </c>
      <c r="O13" s="343">
        <f t="shared" si="0"/>
        <v>0</v>
      </c>
    </row>
    <row r="14" spans="1:15" s="22" customFormat="1" ht="12">
      <c r="A14" s="348" t="s">
        <v>53</v>
      </c>
      <c r="B14" s="349">
        <v>0</v>
      </c>
      <c r="C14" s="350">
        <v>0</v>
      </c>
      <c r="D14" s="350">
        <v>5</v>
      </c>
      <c r="E14" s="350">
        <v>2</v>
      </c>
      <c r="F14" s="350">
        <v>1</v>
      </c>
      <c r="G14" s="350">
        <v>4</v>
      </c>
      <c r="H14" s="350">
        <v>4</v>
      </c>
      <c r="I14" s="350">
        <v>0</v>
      </c>
      <c r="J14" s="350">
        <v>1</v>
      </c>
      <c r="K14" s="350">
        <v>0</v>
      </c>
      <c r="L14" s="350">
        <v>2</v>
      </c>
      <c r="M14" s="350">
        <v>1</v>
      </c>
      <c r="N14" s="351">
        <v>20</v>
      </c>
      <c r="O14" s="343">
        <f t="shared" si="0"/>
        <v>0</v>
      </c>
    </row>
    <row r="15" spans="1:15" s="22" customFormat="1" ht="12">
      <c r="A15" s="348" t="s">
        <v>193</v>
      </c>
      <c r="B15" s="349">
        <v>0</v>
      </c>
      <c r="C15" s="350">
        <v>0</v>
      </c>
      <c r="D15" s="350">
        <v>0</v>
      </c>
      <c r="E15" s="350">
        <v>1</v>
      </c>
      <c r="F15" s="350">
        <v>0</v>
      </c>
      <c r="G15" s="350">
        <v>0</v>
      </c>
      <c r="H15" s="350">
        <v>0</v>
      </c>
      <c r="I15" s="350">
        <v>0</v>
      </c>
      <c r="J15" s="350">
        <v>0</v>
      </c>
      <c r="K15" s="350">
        <v>0</v>
      </c>
      <c r="L15" s="350">
        <v>0</v>
      </c>
      <c r="M15" s="350">
        <v>0</v>
      </c>
      <c r="N15" s="351">
        <v>1</v>
      </c>
      <c r="O15" s="343">
        <f t="shared" si="0"/>
        <v>0</v>
      </c>
    </row>
    <row r="16" spans="1:15" s="22" customFormat="1" ht="12">
      <c r="A16" s="348" t="s">
        <v>16</v>
      </c>
      <c r="B16" s="349">
        <v>0</v>
      </c>
      <c r="C16" s="350">
        <v>0</v>
      </c>
      <c r="D16" s="350">
        <v>0</v>
      </c>
      <c r="E16" s="350">
        <v>0</v>
      </c>
      <c r="F16" s="350">
        <v>0</v>
      </c>
      <c r="G16" s="350">
        <v>1</v>
      </c>
      <c r="H16" s="350">
        <v>1</v>
      </c>
      <c r="I16" s="350">
        <v>0</v>
      </c>
      <c r="J16" s="350">
        <v>0</v>
      </c>
      <c r="K16" s="350">
        <v>0</v>
      </c>
      <c r="L16" s="350">
        <v>0</v>
      </c>
      <c r="M16" s="350">
        <v>0</v>
      </c>
      <c r="N16" s="351">
        <v>2</v>
      </c>
      <c r="O16" s="343">
        <f t="shared" si="0"/>
        <v>0</v>
      </c>
    </row>
    <row r="17" spans="1:15" s="22" customFormat="1" ht="12">
      <c r="A17" s="348" t="s">
        <v>18</v>
      </c>
      <c r="B17" s="349">
        <v>0</v>
      </c>
      <c r="C17" s="350">
        <v>0</v>
      </c>
      <c r="D17" s="350">
        <v>0</v>
      </c>
      <c r="E17" s="350">
        <v>2</v>
      </c>
      <c r="F17" s="350">
        <v>0</v>
      </c>
      <c r="G17" s="350">
        <v>0</v>
      </c>
      <c r="H17" s="350">
        <v>0</v>
      </c>
      <c r="I17" s="350">
        <v>0</v>
      </c>
      <c r="J17" s="350">
        <v>1</v>
      </c>
      <c r="K17" s="350">
        <v>0</v>
      </c>
      <c r="L17" s="350">
        <v>0</v>
      </c>
      <c r="M17" s="350">
        <v>0</v>
      </c>
      <c r="N17" s="351">
        <v>3</v>
      </c>
      <c r="O17" s="343">
        <f t="shared" si="0"/>
        <v>0</v>
      </c>
    </row>
    <row r="18" spans="1:15" s="22" customFormat="1" ht="12">
      <c r="A18" s="348" t="s">
        <v>29</v>
      </c>
      <c r="B18" s="349">
        <v>0</v>
      </c>
      <c r="C18" s="350">
        <v>0</v>
      </c>
      <c r="D18" s="350">
        <v>2</v>
      </c>
      <c r="E18" s="350">
        <v>4</v>
      </c>
      <c r="F18" s="350">
        <v>1</v>
      </c>
      <c r="G18" s="350">
        <v>14</v>
      </c>
      <c r="H18" s="350">
        <v>2</v>
      </c>
      <c r="I18" s="350">
        <v>2</v>
      </c>
      <c r="J18" s="350">
        <v>5</v>
      </c>
      <c r="K18" s="350">
        <v>3</v>
      </c>
      <c r="L18" s="350">
        <v>1</v>
      </c>
      <c r="M18" s="350">
        <v>0</v>
      </c>
      <c r="N18" s="351">
        <v>34</v>
      </c>
      <c r="O18" s="343">
        <f t="shared" si="0"/>
        <v>0</v>
      </c>
    </row>
    <row r="19" spans="1:15" s="22" customFormat="1" ht="12">
      <c r="A19" s="348" t="s">
        <v>69</v>
      </c>
      <c r="B19" s="349">
        <v>0</v>
      </c>
      <c r="C19" s="350">
        <v>0</v>
      </c>
      <c r="D19" s="350">
        <v>0</v>
      </c>
      <c r="E19" s="350">
        <v>2</v>
      </c>
      <c r="F19" s="350">
        <v>0</v>
      </c>
      <c r="G19" s="350">
        <v>1</v>
      </c>
      <c r="H19" s="350">
        <v>0</v>
      </c>
      <c r="I19" s="350">
        <v>0</v>
      </c>
      <c r="J19" s="350">
        <v>0</v>
      </c>
      <c r="K19" s="350">
        <v>0</v>
      </c>
      <c r="L19" s="350">
        <v>0</v>
      </c>
      <c r="M19" s="350">
        <v>0</v>
      </c>
      <c r="N19" s="351">
        <v>3</v>
      </c>
      <c r="O19" s="343">
        <f t="shared" si="0"/>
        <v>0</v>
      </c>
    </row>
    <row r="20" spans="1:15" s="22" customFormat="1" ht="12">
      <c r="A20" s="348" t="s">
        <v>278</v>
      </c>
      <c r="B20" s="349">
        <v>0</v>
      </c>
      <c r="C20" s="350">
        <v>0</v>
      </c>
      <c r="D20" s="350">
        <v>0</v>
      </c>
      <c r="E20" s="350">
        <v>0</v>
      </c>
      <c r="F20" s="350">
        <v>0</v>
      </c>
      <c r="G20" s="350">
        <v>0</v>
      </c>
      <c r="H20" s="350">
        <v>0</v>
      </c>
      <c r="I20" s="350">
        <v>3</v>
      </c>
      <c r="J20" s="350">
        <v>0</v>
      </c>
      <c r="K20" s="350">
        <v>0</v>
      </c>
      <c r="L20" s="350">
        <v>0</v>
      </c>
      <c r="M20" s="350">
        <v>0</v>
      </c>
      <c r="N20" s="351">
        <v>3</v>
      </c>
      <c r="O20" s="343">
        <f t="shared" si="0"/>
        <v>0</v>
      </c>
    </row>
    <row r="21" spans="1:15" s="22" customFormat="1" ht="12">
      <c r="A21" s="348" t="s">
        <v>37</v>
      </c>
      <c r="B21" s="349">
        <v>0</v>
      </c>
      <c r="C21" s="350">
        <v>0</v>
      </c>
      <c r="D21" s="350">
        <v>1</v>
      </c>
      <c r="E21" s="350">
        <v>3</v>
      </c>
      <c r="F21" s="350">
        <v>0</v>
      </c>
      <c r="G21" s="350">
        <v>0</v>
      </c>
      <c r="H21" s="350">
        <v>1</v>
      </c>
      <c r="I21" s="350">
        <v>0</v>
      </c>
      <c r="J21" s="350">
        <v>1</v>
      </c>
      <c r="K21" s="350">
        <v>0</v>
      </c>
      <c r="L21" s="350">
        <v>1</v>
      </c>
      <c r="M21" s="350">
        <v>0</v>
      </c>
      <c r="N21" s="351">
        <v>7</v>
      </c>
      <c r="O21" s="343">
        <f t="shared" si="0"/>
        <v>0</v>
      </c>
    </row>
    <row r="22" spans="1:15" s="22" customFormat="1" ht="12">
      <c r="A22" s="348" t="s">
        <v>323</v>
      </c>
      <c r="B22" s="349">
        <v>0</v>
      </c>
      <c r="C22" s="350">
        <v>0</v>
      </c>
      <c r="D22" s="350">
        <v>0</v>
      </c>
      <c r="E22" s="350">
        <v>0</v>
      </c>
      <c r="F22" s="350">
        <v>0</v>
      </c>
      <c r="G22" s="350">
        <v>2</v>
      </c>
      <c r="H22" s="350">
        <v>0</v>
      </c>
      <c r="I22" s="350">
        <v>0</v>
      </c>
      <c r="J22" s="350">
        <v>0</v>
      </c>
      <c r="K22" s="350">
        <v>0</v>
      </c>
      <c r="L22" s="350">
        <v>0</v>
      </c>
      <c r="M22" s="350">
        <v>0</v>
      </c>
      <c r="N22" s="351">
        <v>2</v>
      </c>
      <c r="O22" s="343">
        <f t="shared" si="0"/>
        <v>0</v>
      </c>
    </row>
    <row r="23" spans="1:15" s="22" customFormat="1" ht="12">
      <c r="A23" s="348" t="s">
        <v>35</v>
      </c>
      <c r="B23" s="349">
        <v>0</v>
      </c>
      <c r="C23" s="350">
        <v>0</v>
      </c>
      <c r="D23" s="350">
        <v>1</v>
      </c>
      <c r="E23" s="350">
        <v>5</v>
      </c>
      <c r="F23" s="350">
        <v>6</v>
      </c>
      <c r="G23" s="350">
        <v>8</v>
      </c>
      <c r="H23" s="350">
        <v>3</v>
      </c>
      <c r="I23" s="350">
        <v>1</v>
      </c>
      <c r="J23" s="350">
        <v>0</v>
      </c>
      <c r="K23" s="350">
        <v>1</v>
      </c>
      <c r="L23" s="350">
        <v>1</v>
      </c>
      <c r="M23" s="350">
        <v>0</v>
      </c>
      <c r="N23" s="351">
        <v>26</v>
      </c>
      <c r="O23" s="343">
        <f t="shared" si="0"/>
        <v>0</v>
      </c>
    </row>
    <row r="24" spans="1:15" s="22" customFormat="1" ht="12">
      <c r="A24" s="348" t="s">
        <v>30</v>
      </c>
      <c r="B24" s="349">
        <v>0</v>
      </c>
      <c r="C24" s="350">
        <v>0</v>
      </c>
      <c r="D24" s="350">
        <v>0</v>
      </c>
      <c r="E24" s="350">
        <v>0</v>
      </c>
      <c r="F24" s="350">
        <v>0</v>
      </c>
      <c r="G24" s="350">
        <v>2</v>
      </c>
      <c r="H24" s="350">
        <v>1</v>
      </c>
      <c r="I24" s="350">
        <v>0</v>
      </c>
      <c r="J24" s="350">
        <v>0</v>
      </c>
      <c r="K24" s="350">
        <v>0</v>
      </c>
      <c r="L24" s="350">
        <v>0</v>
      </c>
      <c r="M24" s="350">
        <v>0</v>
      </c>
      <c r="N24" s="351">
        <v>3</v>
      </c>
      <c r="O24" s="343">
        <f t="shared" si="0"/>
        <v>0</v>
      </c>
    </row>
    <row r="25" spans="1:15" s="22" customFormat="1" ht="12">
      <c r="A25" s="348" t="s">
        <v>54</v>
      </c>
      <c r="B25" s="349">
        <v>0</v>
      </c>
      <c r="C25" s="350">
        <v>0</v>
      </c>
      <c r="D25" s="350">
        <v>0</v>
      </c>
      <c r="E25" s="350">
        <v>0</v>
      </c>
      <c r="F25" s="350">
        <v>0</v>
      </c>
      <c r="G25" s="350">
        <v>0</v>
      </c>
      <c r="H25" s="350">
        <v>1</v>
      </c>
      <c r="I25" s="350">
        <v>0</v>
      </c>
      <c r="J25" s="350">
        <v>0</v>
      </c>
      <c r="K25" s="350">
        <v>0</v>
      </c>
      <c r="L25" s="350">
        <v>0</v>
      </c>
      <c r="M25" s="350">
        <v>0</v>
      </c>
      <c r="N25" s="351">
        <v>1</v>
      </c>
      <c r="O25" s="343">
        <f t="shared" si="0"/>
        <v>0</v>
      </c>
    </row>
    <row r="26" spans="1:15" s="22" customFormat="1" ht="12">
      <c r="A26" s="348" t="s">
        <v>5</v>
      </c>
      <c r="B26" s="349">
        <v>0</v>
      </c>
      <c r="C26" s="350">
        <v>0</v>
      </c>
      <c r="D26" s="350">
        <v>0</v>
      </c>
      <c r="E26" s="350">
        <v>0</v>
      </c>
      <c r="F26" s="350">
        <v>0</v>
      </c>
      <c r="G26" s="350">
        <v>0</v>
      </c>
      <c r="H26" s="350">
        <v>0</v>
      </c>
      <c r="I26" s="350">
        <v>0</v>
      </c>
      <c r="J26" s="350">
        <v>0</v>
      </c>
      <c r="K26" s="350">
        <v>2</v>
      </c>
      <c r="L26" s="350">
        <v>0</v>
      </c>
      <c r="M26" s="350">
        <v>0</v>
      </c>
      <c r="N26" s="351">
        <v>2</v>
      </c>
      <c r="O26" s="343">
        <f t="shared" si="0"/>
        <v>0</v>
      </c>
    </row>
    <row r="27" spans="1:15" s="22" customFormat="1" ht="12">
      <c r="A27" s="348" t="s">
        <v>194</v>
      </c>
      <c r="B27" s="349">
        <v>0</v>
      </c>
      <c r="C27" s="350">
        <v>0</v>
      </c>
      <c r="D27" s="350">
        <v>2</v>
      </c>
      <c r="E27" s="350">
        <v>4</v>
      </c>
      <c r="F27" s="350">
        <v>0</v>
      </c>
      <c r="G27" s="350">
        <v>1</v>
      </c>
      <c r="H27" s="350">
        <v>0</v>
      </c>
      <c r="I27" s="350">
        <v>0</v>
      </c>
      <c r="J27" s="350">
        <v>2</v>
      </c>
      <c r="K27" s="350">
        <v>0</v>
      </c>
      <c r="L27" s="350">
        <v>0</v>
      </c>
      <c r="M27" s="350">
        <v>0</v>
      </c>
      <c r="N27" s="351">
        <v>9</v>
      </c>
      <c r="O27" s="343">
        <f t="shared" si="0"/>
        <v>0</v>
      </c>
    </row>
    <row r="28" spans="1:15" s="22" customFormat="1" ht="12">
      <c r="A28" s="348" t="s">
        <v>26</v>
      </c>
      <c r="B28" s="349">
        <v>0</v>
      </c>
      <c r="C28" s="350">
        <v>0</v>
      </c>
      <c r="D28" s="350">
        <v>17</v>
      </c>
      <c r="E28" s="350">
        <v>41</v>
      </c>
      <c r="F28" s="350">
        <v>0</v>
      </c>
      <c r="G28" s="350">
        <v>33</v>
      </c>
      <c r="H28" s="350">
        <v>25</v>
      </c>
      <c r="I28" s="350">
        <v>0</v>
      </c>
      <c r="J28" s="350">
        <v>5</v>
      </c>
      <c r="K28" s="350">
        <v>1</v>
      </c>
      <c r="L28" s="350">
        <v>0</v>
      </c>
      <c r="M28" s="350">
        <v>0</v>
      </c>
      <c r="N28" s="351">
        <v>122</v>
      </c>
      <c r="O28" s="343">
        <f t="shared" si="0"/>
        <v>0</v>
      </c>
    </row>
    <row r="29" spans="1:15" s="22" customFormat="1" ht="12">
      <c r="A29" s="348" t="s">
        <v>324</v>
      </c>
      <c r="B29" s="349">
        <v>0</v>
      </c>
      <c r="C29" s="350">
        <v>0</v>
      </c>
      <c r="D29" s="350">
        <v>0</v>
      </c>
      <c r="E29" s="350">
        <v>4</v>
      </c>
      <c r="F29" s="350">
        <v>0</v>
      </c>
      <c r="G29" s="350">
        <v>0</v>
      </c>
      <c r="H29" s="350">
        <v>0</v>
      </c>
      <c r="I29" s="350">
        <v>0</v>
      </c>
      <c r="J29" s="350">
        <v>0</v>
      </c>
      <c r="K29" s="350">
        <v>0</v>
      </c>
      <c r="L29" s="350">
        <v>0</v>
      </c>
      <c r="M29" s="350">
        <v>0</v>
      </c>
      <c r="N29" s="351">
        <v>4</v>
      </c>
      <c r="O29" s="343">
        <f t="shared" si="0"/>
        <v>0</v>
      </c>
    </row>
    <row r="30" spans="1:15" s="22" customFormat="1" ht="12">
      <c r="A30" s="348" t="s">
        <v>195</v>
      </c>
      <c r="B30" s="349">
        <v>0</v>
      </c>
      <c r="C30" s="350">
        <v>2</v>
      </c>
      <c r="D30" s="350">
        <v>1</v>
      </c>
      <c r="E30" s="350">
        <v>3</v>
      </c>
      <c r="F30" s="350">
        <v>0</v>
      </c>
      <c r="G30" s="350">
        <v>1</v>
      </c>
      <c r="H30" s="350">
        <v>0</v>
      </c>
      <c r="I30" s="350">
        <v>0</v>
      </c>
      <c r="J30" s="350">
        <v>0</v>
      </c>
      <c r="K30" s="350">
        <v>0</v>
      </c>
      <c r="L30" s="350">
        <v>0</v>
      </c>
      <c r="M30" s="350">
        <v>0</v>
      </c>
      <c r="N30" s="351">
        <v>7</v>
      </c>
      <c r="O30" s="343">
        <f t="shared" si="0"/>
        <v>0</v>
      </c>
    </row>
    <row r="31" spans="1:15" s="22" customFormat="1" ht="12">
      <c r="A31" s="348" t="s">
        <v>20</v>
      </c>
      <c r="B31" s="349">
        <v>0</v>
      </c>
      <c r="C31" s="350">
        <v>2</v>
      </c>
      <c r="D31" s="350">
        <v>2</v>
      </c>
      <c r="E31" s="350">
        <v>19</v>
      </c>
      <c r="F31" s="350">
        <v>0</v>
      </c>
      <c r="G31" s="350">
        <v>10</v>
      </c>
      <c r="H31" s="350">
        <v>1</v>
      </c>
      <c r="I31" s="350">
        <v>0</v>
      </c>
      <c r="J31" s="350">
        <v>1</v>
      </c>
      <c r="K31" s="350">
        <v>0</v>
      </c>
      <c r="L31" s="350">
        <v>1</v>
      </c>
      <c r="M31" s="350">
        <v>0</v>
      </c>
      <c r="N31" s="351">
        <v>36</v>
      </c>
      <c r="O31" s="343">
        <f t="shared" si="0"/>
        <v>0</v>
      </c>
    </row>
    <row r="32" spans="1:15" s="22" customFormat="1" ht="12">
      <c r="A32" s="348" t="s">
        <v>277</v>
      </c>
      <c r="B32" s="349">
        <v>0</v>
      </c>
      <c r="C32" s="350">
        <v>0</v>
      </c>
      <c r="D32" s="350">
        <v>1</v>
      </c>
      <c r="E32" s="350">
        <v>7</v>
      </c>
      <c r="F32" s="350">
        <v>0</v>
      </c>
      <c r="G32" s="350">
        <v>1</v>
      </c>
      <c r="H32" s="350">
        <v>0</v>
      </c>
      <c r="I32" s="350">
        <v>0</v>
      </c>
      <c r="J32" s="350">
        <v>4</v>
      </c>
      <c r="K32" s="350">
        <v>0</v>
      </c>
      <c r="L32" s="350">
        <v>1</v>
      </c>
      <c r="M32" s="350">
        <v>0</v>
      </c>
      <c r="N32" s="351">
        <v>14</v>
      </c>
      <c r="O32" s="343">
        <f t="shared" si="0"/>
        <v>0</v>
      </c>
    </row>
    <row r="33" spans="1:15" s="22" customFormat="1" ht="12">
      <c r="A33" s="348" t="s">
        <v>61</v>
      </c>
      <c r="B33" s="349">
        <v>0</v>
      </c>
      <c r="C33" s="350">
        <v>0</v>
      </c>
      <c r="D33" s="350">
        <v>1</v>
      </c>
      <c r="E33" s="350">
        <v>1</v>
      </c>
      <c r="F33" s="350">
        <v>0</v>
      </c>
      <c r="G33" s="350">
        <v>1</v>
      </c>
      <c r="H33" s="350">
        <v>4</v>
      </c>
      <c r="I33" s="350">
        <v>0</v>
      </c>
      <c r="J33" s="350">
        <v>0</v>
      </c>
      <c r="K33" s="350">
        <v>0</v>
      </c>
      <c r="L33" s="350">
        <v>0</v>
      </c>
      <c r="M33" s="350">
        <v>0</v>
      </c>
      <c r="N33" s="351">
        <v>7</v>
      </c>
      <c r="O33" s="343">
        <f t="shared" si="0"/>
        <v>0</v>
      </c>
    </row>
    <row r="34" spans="1:15" s="22" customFormat="1" ht="12">
      <c r="A34" s="348" t="s">
        <v>66</v>
      </c>
      <c r="B34" s="349">
        <v>0</v>
      </c>
      <c r="C34" s="350">
        <v>0</v>
      </c>
      <c r="D34" s="350">
        <v>6</v>
      </c>
      <c r="E34" s="350">
        <v>9</v>
      </c>
      <c r="F34" s="350">
        <v>0</v>
      </c>
      <c r="G34" s="350">
        <v>7</v>
      </c>
      <c r="H34" s="350">
        <v>16</v>
      </c>
      <c r="I34" s="350">
        <v>0</v>
      </c>
      <c r="J34" s="350">
        <v>0</v>
      </c>
      <c r="K34" s="350">
        <v>0</v>
      </c>
      <c r="L34" s="350">
        <v>0</v>
      </c>
      <c r="M34" s="350">
        <v>0</v>
      </c>
      <c r="N34" s="351">
        <v>38</v>
      </c>
      <c r="O34" s="343">
        <f t="shared" si="0"/>
        <v>0</v>
      </c>
    </row>
    <row r="35" spans="1:15" s="22" customFormat="1" ht="12">
      <c r="A35" s="348" t="s">
        <v>203</v>
      </c>
      <c r="B35" s="349">
        <v>0</v>
      </c>
      <c r="C35" s="350">
        <v>0</v>
      </c>
      <c r="D35" s="350">
        <v>0</v>
      </c>
      <c r="E35" s="350">
        <v>0</v>
      </c>
      <c r="F35" s="350">
        <v>0</v>
      </c>
      <c r="G35" s="350">
        <v>1</v>
      </c>
      <c r="H35" s="350">
        <v>0</v>
      </c>
      <c r="I35" s="350">
        <v>0</v>
      </c>
      <c r="J35" s="350">
        <v>0</v>
      </c>
      <c r="K35" s="350">
        <v>0</v>
      </c>
      <c r="L35" s="350">
        <v>0</v>
      </c>
      <c r="M35" s="350">
        <v>0</v>
      </c>
      <c r="N35" s="351">
        <v>1</v>
      </c>
      <c r="O35" s="343">
        <f t="shared" si="0"/>
        <v>0</v>
      </c>
    </row>
    <row r="36" spans="1:15" s="22" customFormat="1" ht="12">
      <c r="A36" s="348" t="s">
        <v>8</v>
      </c>
      <c r="B36" s="349">
        <v>0</v>
      </c>
      <c r="C36" s="350">
        <v>0</v>
      </c>
      <c r="D36" s="350">
        <v>3</v>
      </c>
      <c r="E36" s="350">
        <v>1</v>
      </c>
      <c r="F36" s="350">
        <v>0</v>
      </c>
      <c r="G36" s="350">
        <v>0</v>
      </c>
      <c r="H36" s="350">
        <v>1</v>
      </c>
      <c r="I36" s="350">
        <v>1</v>
      </c>
      <c r="J36" s="350">
        <v>1</v>
      </c>
      <c r="K36" s="350">
        <v>0</v>
      </c>
      <c r="L36" s="350">
        <v>1</v>
      </c>
      <c r="M36" s="350">
        <v>0</v>
      </c>
      <c r="N36" s="351">
        <v>8</v>
      </c>
      <c r="O36" s="343">
        <f t="shared" si="0"/>
        <v>0</v>
      </c>
    </row>
    <row r="37" spans="1:15" s="22" customFormat="1" ht="12">
      <c r="A37" s="348" t="s">
        <v>21</v>
      </c>
      <c r="B37" s="349">
        <v>0</v>
      </c>
      <c r="C37" s="350">
        <v>0</v>
      </c>
      <c r="D37" s="350">
        <v>0</v>
      </c>
      <c r="E37" s="350">
        <v>1</v>
      </c>
      <c r="F37" s="350">
        <v>0</v>
      </c>
      <c r="G37" s="350">
        <v>1</v>
      </c>
      <c r="H37" s="350">
        <v>0</v>
      </c>
      <c r="I37" s="350">
        <v>1</v>
      </c>
      <c r="J37" s="350">
        <v>0</v>
      </c>
      <c r="K37" s="350">
        <v>0</v>
      </c>
      <c r="L37" s="350">
        <v>0</v>
      </c>
      <c r="M37" s="350">
        <v>0</v>
      </c>
      <c r="N37" s="351">
        <v>3</v>
      </c>
      <c r="O37" s="343">
        <f aca="true" t="shared" si="1" ref="O37:O66">SUM(B37:M37)-N37</f>
        <v>0</v>
      </c>
    </row>
    <row r="38" spans="1:15" s="22" customFormat="1" ht="12">
      <c r="A38" s="348" t="s">
        <v>9</v>
      </c>
      <c r="B38" s="349">
        <v>0</v>
      </c>
      <c r="C38" s="350">
        <v>0</v>
      </c>
      <c r="D38" s="350">
        <v>2</v>
      </c>
      <c r="E38" s="350">
        <v>2</v>
      </c>
      <c r="F38" s="350">
        <v>0</v>
      </c>
      <c r="G38" s="350">
        <v>2</v>
      </c>
      <c r="H38" s="350">
        <v>7</v>
      </c>
      <c r="I38" s="350">
        <v>0</v>
      </c>
      <c r="J38" s="350">
        <v>0</v>
      </c>
      <c r="K38" s="350">
        <v>1</v>
      </c>
      <c r="L38" s="350">
        <v>0</v>
      </c>
      <c r="M38" s="350">
        <v>0</v>
      </c>
      <c r="N38" s="351">
        <v>14</v>
      </c>
      <c r="O38" s="343">
        <f t="shared" si="1"/>
        <v>0</v>
      </c>
    </row>
    <row r="39" spans="1:15" s="22" customFormat="1" ht="12">
      <c r="A39" s="348" t="s">
        <v>49</v>
      </c>
      <c r="B39" s="349">
        <v>0</v>
      </c>
      <c r="C39" s="350">
        <v>0</v>
      </c>
      <c r="D39" s="350">
        <v>23</v>
      </c>
      <c r="E39" s="350">
        <v>36</v>
      </c>
      <c r="F39" s="350">
        <v>5</v>
      </c>
      <c r="G39" s="350">
        <v>35</v>
      </c>
      <c r="H39" s="350">
        <v>13</v>
      </c>
      <c r="I39" s="350">
        <v>1</v>
      </c>
      <c r="J39" s="350">
        <v>6</v>
      </c>
      <c r="K39" s="350">
        <v>2</v>
      </c>
      <c r="L39" s="350">
        <v>4</v>
      </c>
      <c r="M39" s="350">
        <v>1</v>
      </c>
      <c r="N39" s="351">
        <v>126</v>
      </c>
      <c r="O39" s="343">
        <f t="shared" si="1"/>
        <v>0</v>
      </c>
    </row>
    <row r="40" spans="1:15" s="22" customFormat="1" ht="12">
      <c r="A40" s="348" t="s">
        <v>190</v>
      </c>
      <c r="B40" s="349">
        <v>0</v>
      </c>
      <c r="C40" s="350">
        <v>0</v>
      </c>
      <c r="D40" s="350">
        <v>0</v>
      </c>
      <c r="E40" s="350">
        <v>1</v>
      </c>
      <c r="F40" s="350">
        <v>0</v>
      </c>
      <c r="G40" s="350">
        <v>0</v>
      </c>
      <c r="H40" s="350">
        <v>0</v>
      </c>
      <c r="I40" s="350">
        <v>0</v>
      </c>
      <c r="J40" s="350">
        <v>0</v>
      </c>
      <c r="K40" s="350">
        <v>0</v>
      </c>
      <c r="L40" s="350">
        <v>0</v>
      </c>
      <c r="M40" s="350">
        <v>0</v>
      </c>
      <c r="N40" s="351">
        <v>1</v>
      </c>
      <c r="O40" s="343">
        <f t="shared" si="1"/>
        <v>0</v>
      </c>
    </row>
    <row r="41" spans="1:15" s="22" customFormat="1" ht="12">
      <c r="A41" s="348" t="s">
        <v>28</v>
      </c>
      <c r="B41" s="349">
        <v>0</v>
      </c>
      <c r="C41" s="350">
        <v>2</v>
      </c>
      <c r="D41" s="350">
        <v>0</v>
      </c>
      <c r="E41" s="350">
        <v>1</v>
      </c>
      <c r="F41" s="350">
        <v>0</v>
      </c>
      <c r="G41" s="350">
        <v>0</v>
      </c>
      <c r="H41" s="350">
        <v>0</v>
      </c>
      <c r="I41" s="350">
        <v>0</v>
      </c>
      <c r="J41" s="350">
        <v>0</v>
      </c>
      <c r="K41" s="350">
        <v>0</v>
      </c>
      <c r="L41" s="350">
        <v>0</v>
      </c>
      <c r="M41" s="350">
        <v>0</v>
      </c>
      <c r="N41" s="351">
        <v>3</v>
      </c>
      <c r="O41" s="343">
        <f t="shared" si="1"/>
        <v>0</v>
      </c>
    </row>
    <row r="42" spans="1:15" s="22" customFormat="1" ht="12">
      <c r="A42" s="348" t="s">
        <v>62</v>
      </c>
      <c r="B42" s="349">
        <v>0</v>
      </c>
      <c r="C42" s="350">
        <v>0</v>
      </c>
      <c r="D42" s="350">
        <v>0</v>
      </c>
      <c r="E42" s="350">
        <v>0</v>
      </c>
      <c r="F42" s="350">
        <v>0</v>
      </c>
      <c r="G42" s="350">
        <v>5</v>
      </c>
      <c r="H42" s="350">
        <v>0</v>
      </c>
      <c r="I42" s="350">
        <v>0</v>
      </c>
      <c r="J42" s="350">
        <v>0</v>
      </c>
      <c r="K42" s="350">
        <v>0</v>
      </c>
      <c r="L42" s="350">
        <v>0</v>
      </c>
      <c r="M42" s="350">
        <v>0</v>
      </c>
      <c r="N42" s="351">
        <v>5</v>
      </c>
      <c r="O42" s="343">
        <f t="shared" si="1"/>
        <v>0</v>
      </c>
    </row>
    <row r="43" spans="1:15" s="22" customFormat="1" ht="12">
      <c r="A43" s="348" t="s">
        <v>22</v>
      </c>
      <c r="B43" s="349">
        <v>0</v>
      </c>
      <c r="C43" s="350">
        <v>1</v>
      </c>
      <c r="D43" s="350">
        <v>7</v>
      </c>
      <c r="E43" s="350">
        <v>19</v>
      </c>
      <c r="F43" s="350">
        <v>4</v>
      </c>
      <c r="G43" s="350">
        <v>9</v>
      </c>
      <c r="H43" s="350">
        <v>4</v>
      </c>
      <c r="I43" s="350">
        <v>1</v>
      </c>
      <c r="J43" s="350">
        <v>6</v>
      </c>
      <c r="K43" s="350">
        <v>0</v>
      </c>
      <c r="L43" s="350">
        <v>0</v>
      </c>
      <c r="M43" s="350">
        <v>0</v>
      </c>
      <c r="N43" s="351">
        <v>51</v>
      </c>
      <c r="O43" s="343">
        <f t="shared" si="1"/>
        <v>0</v>
      </c>
    </row>
    <row r="44" spans="1:15" s="22" customFormat="1" ht="12">
      <c r="A44" s="348" t="s">
        <v>33</v>
      </c>
      <c r="B44" s="349">
        <v>0</v>
      </c>
      <c r="C44" s="350">
        <v>0</v>
      </c>
      <c r="D44" s="350">
        <v>1</v>
      </c>
      <c r="E44" s="350">
        <v>1</v>
      </c>
      <c r="F44" s="350">
        <v>1</v>
      </c>
      <c r="G44" s="350">
        <v>0</v>
      </c>
      <c r="H44" s="350">
        <v>0</v>
      </c>
      <c r="I44" s="350">
        <v>0</v>
      </c>
      <c r="J44" s="350">
        <v>0</v>
      </c>
      <c r="K44" s="350">
        <v>0</v>
      </c>
      <c r="L44" s="350">
        <v>0</v>
      </c>
      <c r="M44" s="350">
        <v>0</v>
      </c>
      <c r="N44" s="351">
        <v>3</v>
      </c>
      <c r="O44" s="343">
        <f t="shared" si="1"/>
        <v>0</v>
      </c>
    </row>
    <row r="45" spans="1:15" s="22" customFormat="1" ht="12">
      <c r="A45" s="348" t="s">
        <v>50</v>
      </c>
      <c r="B45" s="349">
        <v>0</v>
      </c>
      <c r="C45" s="350">
        <v>0</v>
      </c>
      <c r="D45" s="350">
        <v>0</v>
      </c>
      <c r="E45" s="350">
        <v>0</v>
      </c>
      <c r="F45" s="350">
        <v>1</v>
      </c>
      <c r="G45" s="350">
        <v>3</v>
      </c>
      <c r="H45" s="350">
        <v>1</v>
      </c>
      <c r="I45" s="350">
        <v>0</v>
      </c>
      <c r="J45" s="350">
        <v>0</v>
      </c>
      <c r="K45" s="350">
        <v>1</v>
      </c>
      <c r="L45" s="350">
        <v>0</v>
      </c>
      <c r="M45" s="350">
        <v>0</v>
      </c>
      <c r="N45" s="351">
        <v>6</v>
      </c>
      <c r="O45" s="343">
        <f t="shared" si="1"/>
        <v>0</v>
      </c>
    </row>
    <row r="46" spans="1:15" s="22" customFormat="1" ht="12">
      <c r="A46" s="348" t="s">
        <v>51</v>
      </c>
      <c r="B46" s="349">
        <v>0</v>
      </c>
      <c r="C46" s="350">
        <v>0</v>
      </c>
      <c r="D46" s="350">
        <v>0</v>
      </c>
      <c r="E46" s="350">
        <v>1</v>
      </c>
      <c r="F46" s="350">
        <v>0</v>
      </c>
      <c r="G46" s="350">
        <v>0</v>
      </c>
      <c r="H46" s="350">
        <v>0</v>
      </c>
      <c r="I46" s="350">
        <v>0</v>
      </c>
      <c r="J46" s="350">
        <v>0</v>
      </c>
      <c r="K46" s="350">
        <v>0</v>
      </c>
      <c r="L46" s="350">
        <v>0</v>
      </c>
      <c r="M46" s="350">
        <v>0</v>
      </c>
      <c r="N46" s="351">
        <v>1</v>
      </c>
      <c r="O46" s="343">
        <f t="shared" si="1"/>
        <v>0</v>
      </c>
    </row>
    <row r="47" spans="1:15" s="22" customFormat="1" ht="12">
      <c r="A47" s="348" t="s">
        <v>10</v>
      </c>
      <c r="B47" s="349">
        <v>0</v>
      </c>
      <c r="C47" s="350">
        <v>1</v>
      </c>
      <c r="D47" s="350">
        <v>6</v>
      </c>
      <c r="E47" s="350">
        <v>25</v>
      </c>
      <c r="F47" s="350">
        <v>11</v>
      </c>
      <c r="G47" s="350">
        <v>23</v>
      </c>
      <c r="H47" s="350">
        <v>12</v>
      </c>
      <c r="I47" s="350">
        <v>0</v>
      </c>
      <c r="J47" s="350">
        <v>10</v>
      </c>
      <c r="K47" s="350">
        <v>3</v>
      </c>
      <c r="L47" s="350">
        <v>0</v>
      </c>
      <c r="M47" s="350">
        <v>0</v>
      </c>
      <c r="N47" s="351">
        <v>91</v>
      </c>
      <c r="O47" s="343">
        <f t="shared" si="1"/>
        <v>0</v>
      </c>
    </row>
    <row r="48" spans="1:15" s="22" customFormat="1" ht="12">
      <c r="A48" s="348" t="s">
        <v>57</v>
      </c>
      <c r="B48" s="349">
        <v>0</v>
      </c>
      <c r="C48" s="350">
        <v>0</v>
      </c>
      <c r="D48" s="350">
        <v>1</v>
      </c>
      <c r="E48" s="350">
        <v>1</v>
      </c>
      <c r="F48" s="350">
        <v>0</v>
      </c>
      <c r="G48" s="350">
        <v>0</v>
      </c>
      <c r="H48" s="350">
        <v>0</v>
      </c>
      <c r="I48" s="350">
        <v>0</v>
      </c>
      <c r="J48" s="350">
        <v>0</v>
      </c>
      <c r="K48" s="350">
        <v>0</v>
      </c>
      <c r="L48" s="350">
        <v>0</v>
      </c>
      <c r="M48" s="350">
        <v>0</v>
      </c>
      <c r="N48" s="351">
        <v>2</v>
      </c>
      <c r="O48" s="343">
        <f t="shared" si="1"/>
        <v>0</v>
      </c>
    </row>
    <row r="49" spans="1:15" s="22" customFormat="1" ht="12">
      <c r="A49" s="348" t="s">
        <v>23</v>
      </c>
      <c r="B49" s="349">
        <v>0</v>
      </c>
      <c r="C49" s="350">
        <v>0</v>
      </c>
      <c r="D49" s="350">
        <v>0</v>
      </c>
      <c r="E49" s="350">
        <v>0</v>
      </c>
      <c r="F49" s="350">
        <v>0</v>
      </c>
      <c r="G49" s="350">
        <v>0</v>
      </c>
      <c r="H49" s="350">
        <v>1</v>
      </c>
      <c r="I49" s="350">
        <v>0</v>
      </c>
      <c r="J49" s="350">
        <v>0</v>
      </c>
      <c r="K49" s="350">
        <v>0</v>
      </c>
      <c r="L49" s="350">
        <v>0</v>
      </c>
      <c r="M49" s="350">
        <v>0</v>
      </c>
      <c r="N49" s="351">
        <v>1</v>
      </c>
      <c r="O49" s="343">
        <f t="shared" si="1"/>
        <v>0</v>
      </c>
    </row>
    <row r="50" spans="1:15" s="22" customFormat="1" ht="12">
      <c r="A50" s="348" t="s">
        <v>11</v>
      </c>
      <c r="B50" s="349">
        <v>0</v>
      </c>
      <c r="C50" s="350">
        <v>0</v>
      </c>
      <c r="D50" s="350">
        <v>0</v>
      </c>
      <c r="E50" s="350">
        <v>0</v>
      </c>
      <c r="F50" s="350">
        <v>0</v>
      </c>
      <c r="G50" s="350">
        <v>0</v>
      </c>
      <c r="H50" s="350">
        <v>2</v>
      </c>
      <c r="I50" s="350">
        <v>0</v>
      </c>
      <c r="J50" s="350">
        <v>0</v>
      </c>
      <c r="K50" s="350">
        <v>0</v>
      </c>
      <c r="L50" s="350">
        <v>0</v>
      </c>
      <c r="M50" s="350">
        <v>0</v>
      </c>
      <c r="N50" s="351">
        <v>2</v>
      </c>
      <c r="O50" s="343">
        <f t="shared" si="1"/>
        <v>0</v>
      </c>
    </row>
    <row r="51" spans="1:15" s="22" customFormat="1" ht="12">
      <c r="A51" s="348" t="s">
        <v>24</v>
      </c>
      <c r="B51" s="349">
        <v>0</v>
      </c>
      <c r="C51" s="350">
        <v>0</v>
      </c>
      <c r="D51" s="350">
        <v>1</v>
      </c>
      <c r="E51" s="350">
        <v>9</v>
      </c>
      <c r="F51" s="350">
        <v>0</v>
      </c>
      <c r="G51" s="350">
        <v>1</v>
      </c>
      <c r="H51" s="350">
        <v>0</v>
      </c>
      <c r="I51" s="350">
        <v>0</v>
      </c>
      <c r="J51" s="350">
        <v>0</v>
      </c>
      <c r="K51" s="350">
        <v>0</v>
      </c>
      <c r="L51" s="350">
        <v>0</v>
      </c>
      <c r="M51" s="350">
        <v>0</v>
      </c>
      <c r="N51" s="351">
        <v>11</v>
      </c>
      <c r="O51" s="343">
        <f t="shared" si="1"/>
        <v>0</v>
      </c>
    </row>
    <row r="52" spans="1:15" s="22" customFormat="1" ht="12">
      <c r="A52" s="348" t="s">
        <v>189</v>
      </c>
      <c r="B52" s="349">
        <v>0</v>
      </c>
      <c r="C52" s="350">
        <v>0</v>
      </c>
      <c r="D52" s="350">
        <v>1</v>
      </c>
      <c r="E52" s="350">
        <v>1</v>
      </c>
      <c r="F52" s="350">
        <v>0</v>
      </c>
      <c r="G52" s="350">
        <v>9</v>
      </c>
      <c r="H52" s="350">
        <v>1</v>
      </c>
      <c r="I52" s="350">
        <v>0</v>
      </c>
      <c r="J52" s="350">
        <v>1</v>
      </c>
      <c r="K52" s="350">
        <v>0</v>
      </c>
      <c r="L52" s="350">
        <v>0</v>
      </c>
      <c r="M52" s="350">
        <v>0</v>
      </c>
      <c r="N52" s="351">
        <v>13</v>
      </c>
      <c r="O52" s="343">
        <f t="shared" si="1"/>
        <v>0</v>
      </c>
    </row>
    <row r="53" spans="1:15" s="22" customFormat="1" ht="12">
      <c r="A53" s="348" t="s">
        <v>36</v>
      </c>
      <c r="B53" s="349">
        <v>0</v>
      </c>
      <c r="C53" s="350">
        <v>0</v>
      </c>
      <c r="D53" s="350">
        <v>0</v>
      </c>
      <c r="E53" s="350">
        <v>3</v>
      </c>
      <c r="F53" s="350">
        <v>1</v>
      </c>
      <c r="G53" s="350">
        <v>0</v>
      </c>
      <c r="H53" s="350">
        <v>0</v>
      </c>
      <c r="I53" s="350">
        <v>2</v>
      </c>
      <c r="J53" s="350">
        <v>0</v>
      </c>
      <c r="K53" s="350">
        <v>0</v>
      </c>
      <c r="L53" s="350">
        <v>0</v>
      </c>
      <c r="M53" s="350">
        <v>0</v>
      </c>
      <c r="N53" s="351">
        <v>6</v>
      </c>
      <c r="O53" s="343">
        <f t="shared" si="1"/>
        <v>0</v>
      </c>
    </row>
    <row r="54" spans="1:15" s="22" customFormat="1" ht="12">
      <c r="A54" s="348" t="s">
        <v>63</v>
      </c>
      <c r="B54" s="349">
        <v>0</v>
      </c>
      <c r="C54" s="350">
        <v>0</v>
      </c>
      <c r="D54" s="350">
        <v>0</v>
      </c>
      <c r="E54" s="350">
        <v>2</v>
      </c>
      <c r="F54" s="350">
        <v>2</v>
      </c>
      <c r="G54" s="350">
        <v>0</v>
      </c>
      <c r="H54" s="350">
        <v>1</v>
      </c>
      <c r="I54" s="350">
        <v>0</v>
      </c>
      <c r="J54" s="350">
        <v>2</v>
      </c>
      <c r="K54" s="350">
        <v>0</v>
      </c>
      <c r="L54" s="350">
        <v>0</v>
      </c>
      <c r="M54" s="350">
        <v>0</v>
      </c>
      <c r="N54" s="351">
        <v>7</v>
      </c>
      <c r="O54" s="343">
        <f t="shared" si="1"/>
        <v>0</v>
      </c>
    </row>
    <row r="55" spans="1:15" s="22" customFormat="1" ht="12">
      <c r="A55" s="348" t="s">
        <v>191</v>
      </c>
      <c r="B55" s="349">
        <v>0</v>
      </c>
      <c r="C55" s="350">
        <v>0</v>
      </c>
      <c r="D55" s="350">
        <v>1</v>
      </c>
      <c r="E55" s="350">
        <v>3</v>
      </c>
      <c r="F55" s="350">
        <v>1</v>
      </c>
      <c r="G55" s="350">
        <v>1</v>
      </c>
      <c r="H55" s="350">
        <v>3</v>
      </c>
      <c r="I55" s="350">
        <v>0</v>
      </c>
      <c r="J55" s="350">
        <v>0</v>
      </c>
      <c r="K55" s="350">
        <v>0</v>
      </c>
      <c r="L55" s="350">
        <v>0</v>
      </c>
      <c r="M55" s="350">
        <v>0</v>
      </c>
      <c r="N55" s="351">
        <v>9</v>
      </c>
      <c r="O55" s="343">
        <f t="shared" si="1"/>
        <v>0</v>
      </c>
    </row>
    <row r="56" spans="1:15" s="22" customFormat="1" ht="12">
      <c r="A56" s="348" t="s">
        <v>85</v>
      </c>
      <c r="B56" s="349">
        <v>0</v>
      </c>
      <c r="C56" s="350">
        <v>0</v>
      </c>
      <c r="D56" s="350">
        <v>1</v>
      </c>
      <c r="E56" s="350">
        <v>0</v>
      </c>
      <c r="F56" s="350">
        <v>0</v>
      </c>
      <c r="G56" s="350">
        <v>0</v>
      </c>
      <c r="H56" s="350">
        <v>0</v>
      </c>
      <c r="I56" s="350">
        <v>0</v>
      </c>
      <c r="J56" s="350">
        <v>0</v>
      </c>
      <c r="K56" s="350">
        <v>0</v>
      </c>
      <c r="L56" s="350">
        <v>0</v>
      </c>
      <c r="M56" s="350">
        <v>0</v>
      </c>
      <c r="N56" s="351">
        <v>1</v>
      </c>
      <c r="O56" s="343">
        <f t="shared" si="1"/>
        <v>0</v>
      </c>
    </row>
    <row r="57" spans="1:15" s="22" customFormat="1" ht="12">
      <c r="A57" s="348" t="s">
        <v>196</v>
      </c>
      <c r="B57" s="349">
        <v>0</v>
      </c>
      <c r="C57" s="350">
        <v>0</v>
      </c>
      <c r="D57" s="350">
        <v>0</v>
      </c>
      <c r="E57" s="350">
        <v>3</v>
      </c>
      <c r="F57" s="350">
        <v>0</v>
      </c>
      <c r="G57" s="350">
        <v>0</v>
      </c>
      <c r="H57" s="350">
        <v>0</v>
      </c>
      <c r="I57" s="350">
        <v>0</v>
      </c>
      <c r="J57" s="350">
        <v>0</v>
      </c>
      <c r="K57" s="350">
        <v>0</v>
      </c>
      <c r="L57" s="350">
        <v>0</v>
      </c>
      <c r="M57" s="350">
        <v>0</v>
      </c>
      <c r="N57" s="351">
        <v>3</v>
      </c>
      <c r="O57" s="343">
        <f t="shared" si="1"/>
        <v>0</v>
      </c>
    </row>
    <row r="58" spans="1:15" s="22" customFormat="1" ht="12">
      <c r="A58" s="348" t="s">
        <v>58</v>
      </c>
      <c r="B58" s="349">
        <v>0</v>
      </c>
      <c r="C58" s="350">
        <v>0</v>
      </c>
      <c r="D58" s="350">
        <v>0</v>
      </c>
      <c r="E58" s="350">
        <v>41</v>
      </c>
      <c r="F58" s="350">
        <v>6</v>
      </c>
      <c r="G58" s="350">
        <v>3</v>
      </c>
      <c r="H58" s="350">
        <v>2</v>
      </c>
      <c r="I58" s="350">
        <v>0</v>
      </c>
      <c r="J58" s="350">
        <v>0</v>
      </c>
      <c r="K58" s="350">
        <v>0</v>
      </c>
      <c r="L58" s="350">
        <v>0</v>
      </c>
      <c r="M58" s="350">
        <v>0</v>
      </c>
      <c r="N58" s="351">
        <v>52</v>
      </c>
      <c r="O58" s="343">
        <f t="shared" si="1"/>
        <v>0</v>
      </c>
    </row>
    <row r="59" spans="1:15" s="22" customFormat="1" ht="12">
      <c r="A59" s="348" t="s">
        <v>55</v>
      </c>
      <c r="B59" s="349">
        <v>0</v>
      </c>
      <c r="C59" s="350">
        <v>0</v>
      </c>
      <c r="D59" s="350">
        <v>0</v>
      </c>
      <c r="E59" s="350">
        <v>0</v>
      </c>
      <c r="F59" s="350">
        <v>0</v>
      </c>
      <c r="G59" s="350">
        <v>0</v>
      </c>
      <c r="H59" s="350">
        <v>1</v>
      </c>
      <c r="I59" s="350">
        <v>0</v>
      </c>
      <c r="J59" s="350">
        <v>0</v>
      </c>
      <c r="K59" s="350">
        <v>0</v>
      </c>
      <c r="L59" s="350">
        <v>0</v>
      </c>
      <c r="M59" s="350">
        <v>0</v>
      </c>
      <c r="N59" s="351">
        <v>1</v>
      </c>
      <c r="O59" s="343">
        <f t="shared" si="1"/>
        <v>0</v>
      </c>
    </row>
    <row r="60" spans="1:15" s="22" customFormat="1" ht="12">
      <c r="A60" s="348" t="s">
        <v>197</v>
      </c>
      <c r="B60" s="349">
        <v>0</v>
      </c>
      <c r="C60" s="350">
        <v>0</v>
      </c>
      <c r="D60" s="350">
        <v>0</v>
      </c>
      <c r="E60" s="350">
        <v>0</v>
      </c>
      <c r="F60" s="350">
        <v>0</v>
      </c>
      <c r="G60" s="350">
        <v>1</v>
      </c>
      <c r="H60" s="350">
        <v>0</v>
      </c>
      <c r="I60" s="350">
        <v>0</v>
      </c>
      <c r="J60" s="350">
        <v>0</v>
      </c>
      <c r="K60" s="350">
        <v>0</v>
      </c>
      <c r="L60" s="350">
        <v>0</v>
      </c>
      <c r="M60" s="350">
        <v>0</v>
      </c>
      <c r="N60" s="351">
        <v>1</v>
      </c>
      <c r="O60" s="343">
        <f t="shared" si="1"/>
        <v>0</v>
      </c>
    </row>
    <row r="61" spans="1:15" s="22" customFormat="1" ht="12">
      <c r="A61" s="348" t="s">
        <v>12</v>
      </c>
      <c r="B61" s="349">
        <v>0</v>
      </c>
      <c r="C61" s="350">
        <v>1</v>
      </c>
      <c r="D61" s="350">
        <v>25</v>
      </c>
      <c r="E61" s="350">
        <v>39</v>
      </c>
      <c r="F61" s="350">
        <v>10</v>
      </c>
      <c r="G61" s="350">
        <v>50</v>
      </c>
      <c r="H61" s="350">
        <v>51</v>
      </c>
      <c r="I61" s="350">
        <v>0</v>
      </c>
      <c r="J61" s="350">
        <v>10</v>
      </c>
      <c r="K61" s="350">
        <v>11</v>
      </c>
      <c r="L61" s="350">
        <v>22</v>
      </c>
      <c r="M61" s="350">
        <v>5</v>
      </c>
      <c r="N61" s="351">
        <v>224</v>
      </c>
      <c r="O61" s="343">
        <f t="shared" si="1"/>
        <v>0</v>
      </c>
    </row>
    <row r="62" spans="1:15" s="22" customFormat="1" ht="12">
      <c r="A62" s="348" t="s">
        <v>65</v>
      </c>
      <c r="B62" s="349">
        <v>0</v>
      </c>
      <c r="C62" s="350">
        <v>0</v>
      </c>
      <c r="D62" s="350">
        <v>2</v>
      </c>
      <c r="E62" s="350">
        <v>6</v>
      </c>
      <c r="F62" s="350">
        <v>0</v>
      </c>
      <c r="G62" s="350">
        <v>0</v>
      </c>
      <c r="H62" s="350">
        <v>5</v>
      </c>
      <c r="I62" s="350">
        <v>0</v>
      </c>
      <c r="J62" s="350">
        <v>0</v>
      </c>
      <c r="K62" s="350">
        <v>0</v>
      </c>
      <c r="L62" s="350">
        <v>0</v>
      </c>
      <c r="M62" s="350">
        <v>0</v>
      </c>
      <c r="N62" s="351">
        <v>13</v>
      </c>
      <c r="O62" s="343">
        <f t="shared" si="1"/>
        <v>0</v>
      </c>
    </row>
    <row r="63" spans="1:15" s="22" customFormat="1" ht="12">
      <c r="A63" s="348" t="s">
        <v>31</v>
      </c>
      <c r="B63" s="349">
        <v>0</v>
      </c>
      <c r="C63" s="350">
        <v>0</v>
      </c>
      <c r="D63" s="350">
        <v>8</v>
      </c>
      <c r="E63" s="350">
        <v>9</v>
      </c>
      <c r="F63" s="350">
        <v>2</v>
      </c>
      <c r="G63" s="350">
        <v>14</v>
      </c>
      <c r="H63" s="350">
        <v>15</v>
      </c>
      <c r="I63" s="350">
        <v>0</v>
      </c>
      <c r="J63" s="350">
        <v>2</v>
      </c>
      <c r="K63" s="350">
        <v>4</v>
      </c>
      <c r="L63" s="350">
        <v>5</v>
      </c>
      <c r="M63" s="350">
        <v>1</v>
      </c>
      <c r="N63" s="351">
        <v>60</v>
      </c>
      <c r="O63" s="343">
        <f t="shared" si="1"/>
        <v>0</v>
      </c>
    </row>
    <row r="64" spans="1:15" s="22" customFormat="1" ht="12">
      <c r="A64" s="348" t="s">
        <v>200</v>
      </c>
      <c r="B64" s="349">
        <v>0</v>
      </c>
      <c r="C64" s="350">
        <v>1</v>
      </c>
      <c r="D64" s="350">
        <v>0</v>
      </c>
      <c r="E64" s="350">
        <v>0</v>
      </c>
      <c r="F64" s="350">
        <v>0</v>
      </c>
      <c r="G64" s="350">
        <v>0</v>
      </c>
      <c r="H64" s="350">
        <v>0</v>
      </c>
      <c r="I64" s="350">
        <v>0</v>
      </c>
      <c r="J64" s="350">
        <v>0</v>
      </c>
      <c r="K64" s="350">
        <v>0</v>
      </c>
      <c r="L64" s="350">
        <v>0</v>
      </c>
      <c r="M64" s="350">
        <v>0</v>
      </c>
      <c r="N64" s="351">
        <v>1</v>
      </c>
      <c r="O64" s="343">
        <f t="shared" si="1"/>
        <v>0</v>
      </c>
    </row>
    <row r="65" spans="1:15" s="22" customFormat="1" ht="12">
      <c r="A65" s="161" t="s">
        <v>41</v>
      </c>
      <c r="B65" s="162">
        <v>2</v>
      </c>
      <c r="C65" s="162">
        <v>15</v>
      </c>
      <c r="D65" s="162">
        <v>140</v>
      </c>
      <c r="E65" s="162">
        <v>362</v>
      </c>
      <c r="F65" s="162">
        <v>62</v>
      </c>
      <c r="G65" s="162">
        <v>285</v>
      </c>
      <c r="H65" s="162">
        <v>254</v>
      </c>
      <c r="I65" s="162">
        <v>12</v>
      </c>
      <c r="J65" s="162">
        <v>68</v>
      </c>
      <c r="K65" s="162">
        <v>35</v>
      </c>
      <c r="L65" s="162">
        <v>45</v>
      </c>
      <c r="M65" s="162">
        <v>9</v>
      </c>
      <c r="N65" s="162">
        <v>1289</v>
      </c>
      <c r="O65" s="343">
        <f t="shared" si="1"/>
        <v>0</v>
      </c>
    </row>
    <row r="66" spans="1:15" s="22" customFormat="1" ht="11.25">
      <c r="A66" s="433" t="s">
        <v>77</v>
      </c>
      <c r="B66" s="434">
        <f aca="true" t="shared" si="2" ref="B66:N66">B65/$N65</f>
        <v>0.0015515903801396431</v>
      </c>
      <c r="C66" s="435">
        <f t="shared" si="2"/>
        <v>0.011636927851047323</v>
      </c>
      <c r="D66" s="435">
        <f t="shared" si="2"/>
        <v>0.10861132660977502</v>
      </c>
      <c r="E66" s="435">
        <f t="shared" si="2"/>
        <v>0.2808378588052754</v>
      </c>
      <c r="F66" s="435">
        <f t="shared" si="2"/>
        <v>0.04809930178432894</v>
      </c>
      <c r="G66" s="435">
        <f t="shared" si="2"/>
        <v>0.22110162916989914</v>
      </c>
      <c r="H66" s="435">
        <f t="shared" si="2"/>
        <v>0.19705197827773469</v>
      </c>
      <c r="I66" s="435">
        <f t="shared" si="2"/>
        <v>0.009309542280837859</v>
      </c>
      <c r="J66" s="435">
        <f t="shared" si="2"/>
        <v>0.05275407292474787</v>
      </c>
      <c r="K66" s="435">
        <f t="shared" si="2"/>
        <v>0.027152831652443754</v>
      </c>
      <c r="L66" s="435">
        <f t="shared" si="2"/>
        <v>0.03491078355314197</v>
      </c>
      <c r="M66" s="435">
        <f t="shared" si="2"/>
        <v>0.0069821567106283944</v>
      </c>
      <c r="N66" s="436">
        <f t="shared" si="2"/>
        <v>1</v>
      </c>
      <c r="O66" s="343">
        <f t="shared" si="1"/>
        <v>0</v>
      </c>
    </row>
    <row r="67" spans="1:15" s="18" customFormat="1" ht="12.75">
      <c r="A67" s="100"/>
      <c r="B67" s="101"/>
      <c r="C67" s="101"/>
      <c r="D67" s="101"/>
      <c r="E67" s="101"/>
      <c r="F67" s="101"/>
      <c r="G67" s="101"/>
      <c r="H67" s="101"/>
      <c r="I67" s="101"/>
      <c r="J67" s="101"/>
      <c r="K67" s="101"/>
      <c r="L67" s="101"/>
      <c r="M67" s="101"/>
      <c r="N67" s="101"/>
      <c r="O67" s="343"/>
    </row>
    <row r="68" spans="1:15" ht="12.75">
      <c r="A68" s="100"/>
      <c r="B68" s="101"/>
      <c r="C68" s="101"/>
      <c r="D68" s="101"/>
      <c r="E68" s="101"/>
      <c r="F68" s="101"/>
      <c r="G68" s="101"/>
      <c r="H68" s="101"/>
      <c r="I68" s="101"/>
      <c r="J68" s="101"/>
      <c r="K68" s="101"/>
      <c r="L68" s="101"/>
      <c r="M68" s="101"/>
      <c r="N68" s="101"/>
      <c r="O68" s="343"/>
    </row>
    <row r="69" spans="1:15" s="18" customFormat="1" ht="12.75">
      <c r="A69" s="100"/>
      <c r="B69" s="101"/>
      <c r="C69" s="101"/>
      <c r="D69" s="101"/>
      <c r="E69" s="101"/>
      <c r="F69" s="101"/>
      <c r="G69" s="101"/>
      <c r="H69" s="101"/>
      <c r="I69" s="101"/>
      <c r="J69" s="101"/>
      <c r="K69" s="101"/>
      <c r="L69" s="101"/>
      <c r="M69" s="101"/>
      <c r="N69" s="101"/>
      <c r="O69" s="343"/>
    </row>
    <row r="70" spans="1:15" s="18" customFormat="1" ht="12.75">
      <c r="A70" s="100"/>
      <c r="B70" s="101"/>
      <c r="C70" s="101"/>
      <c r="D70" s="101"/>
      <c r="E70" s="101"/>
      <c r="F70" s="101"/>
      <c r="G70" s="101"/>
      <c r="H70" s="101"/>
      <c r="I70" s="101"/>
      <c r="J70" s="101"/>
      <c r="K70" s="101"/>
      <c r="L70" s="101"/>
      <c r="M70" s="101"/>
      <c r="N70" s="101"/>
      <c r="O70" s="343"/>
    </row>
    <row r="71" spans="1:15" s="18" customFormat="1" ht="12.75">
      <c r="A71" s="100"/>
      <c r="B71" s="101"/>
      <c r="C71" s="101"/>
      <c r="D71" s="101"/>
      <c r="E71" s="101"/>
      <c r="F71" s="101"/>
      <c r="G71" s="101"/>
      <c r="H71" s="101"/>
      <c r="I71" s="101"/>
      <c r="J71" s="101"/>
      <c r="K71" s="101"/>
      <c r="L71" s="101"/>
      <c r="M71" s="101"/>
      <c r="N71" s="101"/>
      <c r="O71" s="343"/>
    </row>
    <row r="72" spans="1:15" s="18" customFormat="1" ht="12.75">
      <c r="A72" s="100"/>
      <c r="B72" s="101"/>
      <c r="C72" s="101"/>
      <c r="D72" s="101"/>
      <c r="E72" s="101"/>
      <c r="F72" s="101"/>
      <c r="G72" s="101"/>
      <c r="H72" s="101"/>
      <c r="I72" s="101"/>
      <c r="J72" s="101"/>
      <c r="K72" s="101"/>
      <c r="L72" s="101"/>
      <c r="M72" s="101"/>
      <c r="N72" s="101"/>
      <c r="O72" s="343"/>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0"/>
  <sheetViews>
    <sheetView showGridLines="0" zoomScaleSheetLayoutView="100" workbookViewId="0" topLeftCell="A1">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3" customWidth="1"/>
    <col min="15" max="15" width="7.00390625" style="313" customWidth="1"/>
    <col min="16" max="16" width="5.00390625" style="313" customWidth="1"/>
    <col min="17" max="17" width="9.140625" style="69" customWidth="1"/>
    <col min="18" max="16384" width="9.140625" style="1" customWidth="1"/>
  </cols>
  <sheetData>
    <row r="1" spans="1:17" s="80" customFormat="1" ht="15.75">
      <c r="A1" s="586" t="s">
        <v>89</v>
      </c>
      <c r="B1" s="587"/>
      <c r="C1" s="587"/>
      <c r="D1" s="587"/>
      <c r="E1" s="587"/>
      <c r="F1" s="587"/>
      <c r="G1" s="587"/>
      <c r="H1" s="587"/>
      <c r="I1" s="587"/>
      <c r="J1" s="587"/>
      <c r="K1" s="79"/>
      <c r="L1" s="79"/>
      <c r="M1" s="81"/>
      <c r="N1" s="313"/>
      <c r="O1" s="313"/>
      <c r="P1" s="313"/>
      <c r="Q1" s="81"/>
    </row>
    <row r="2" spans="1:17" s="80" customFormat="1" ht="24.75" customHeight="1">
      <c r="A2" s="588" t="str">
        <f>LOWER(Nastavení!B1)</f>
        <v>září 2008</v>
      </c>
      <c r="B2" s="589"/>
      <c r="C2" s="589"/>
      <c r="D2" s="589"/>
      <c r="E2" s="589"/>
      <c r="F2" s="589"/>
      <c r="G2" s="589"/>
      <c r="H2" s="589"/>
      <c r="I2" s="589"/>
      <c r="J2" s="589"/>
      <c r="K2" s="79"/>
      <c r="L2" s="79"/>
      <c r="M2" s="81"/>
      <c r="N2" s="313"/>
      <c r="O2" s="313"/>
      <c r="P2" s="313"/>
      <c r="Q2" s="81"/>
    </row>
    <row r="3" spans="1:17" s="397" customFormat="1" ht="8.25">
      <c r="A3" s="392"/>
      <c r="B3" s="393"/>
      <c r="C3" s="393"/>
      <c r="D3" s="393"/>
      <c r="E3" s="393"/>
      <c r="F3" s="393"/>
      <c r="G3" s="393"/>
      <c r="H3" s="393"/>
      <c r="I3" s="424" t="s">
        <v>235</v>
      </c>
      <c r="J3" s="393"/>
      <c r="K3" s="394"/>
      <c r="L3" s="394"/>
      <c r="M3" s="395"/>
      <c r="N3" s="396"/>
      <c r="O3" s="396"/>
      <c r="P3" s="396"/>
      <c r="Q3" s="395"/>
    </row>
    <row r="4" spans="2:17" s="11" customFormat="1" ht="12.75">
      <c r="B4" s="590" t="s">
        <v>0</v>
      </c>
      <c r="C4" s="583" t="s">
        <v>110</v>
      </c>
      <c r="D4" s="584"/>
      <c r="E4" s="585"/>
      <c r="F4" s="583" t="s">
        <v>111</v>
      </c>
      <c r="G4" s="584"/>
      <c r="H4" s="585"/>
      <c r="I4" s="590" t="s">
        <v>41</v>
      </c>
      <c r="J4" s="9"/>
      <c r="K4" s="9"/>
      <c r="L4" s="9"/>
      <c r="M4" s="82"/>
      <c r="N4" s="313"/>
      <c r="O4" s="313"/>
      <c r="P4" s="313"/>
      <c r="Q4" s="82"/>
    </row>
    <row r="5" spans="2:17" s="11" customFormat="1" ht="12.75">
      <c r="B5" s="562"/>
      <c r="C5" s="221" t="s">
        <v>42</v>
      </c>
      <c r="D5" s="221" t="s">
        <v>43</v>
      </c>
      <c r="E5" s="222" t="s">
        <v>41</v>
      </c>
      <c r="F5" s="221" t="s">
        <v>42</v>
      </c>
      <c r="G5" s="221" t="s">
        <v>43</v>
      </c>
      <c r="H5" s="222" t="s">
        <v>118</v>
      </c>
      <c r="I5" s="562"/>
      <c r="J5" s="9"/>
      <c r="K5" s="1"/>
      <c r="L5" s="9"/>
      <c r="M5" s="82"/>
      <c r="N5" s="313"/>
      <c r="O5" s="313"/>
      <c r="P5" s="313"/>
      <c r="Q5" s="82"/>
    </row>
    <row r="6" spans="2:17" s="11" customFormat="1" ht="12.75">
      <c r="B6" s="187" t="s">
        <v>14</v>
      </c>
      <c r="C6" s="188">
        <v>2</v>
      </c>
      <c r="D6" s="189">
        <v>0</v>
      </c>
      <c r="E6" s="302">
        <v>2</v>
      </c>
      <c r="F6" s="328">
        <v>0</v>
      </c>
      <c r="G6" s="151">
        <v>0</v>
      </c>
      <c r="H6" s="152">
        <v>0</v>
      </c>
      <c r="I6" s="326">
        <v>2</v>
      </c>
      <c r="J6" s="45"/>
      <c r="K6" s="343">
        <f aca="true" t="shared" si="0" ref="K6:K31">SUM(C6:H6)-E6-H6-I6</f>
        <v>0</v>
      </c>
      <c r="L6" s="9"/>
      <c r="M6" s="82"/>
      <c r="N6" s="313"/>
      <c r="O6" s="313"/>
      <c r="P6" s="313"/>
      <c r="Q6" s="82"/>
    </row>
    <row r="7" spans="2:17" s="11" customFormat="1" ht="12.75">
      <c r="B7" s="177" t="s">
        <v>15</v>
      </c>
      <c r="C7" s="178">
        <v>1</v>
      </c>
      <c r="D7" s="154">
        <v>0</v>
      </c>
      <c r="E7" s="179">
        <v>1</v>
      </c>
      <c r="F7" s="329">
        <v>0</v>
      </c>
      <c r="G7" s="154">
        <v>0</v>
      </c>
      <c r="H7" s="155">
        <v>0</v>
      </c>
      <c r="I7" s="327">
        <v>1</v>
      </c>
      <c r="J7" s="45"/>
      <c r="K7" s="343">
        <f t="shared" si="0"/>
        <v>0</v>
      </c>
      <c r="L7" s="1"/>
      <c r="M7" s="82"/>
      <c r="N7" s="313"/>
      <c r="O7" s="313"/>
      <c r="P7" s="313"/>
      <c r="Q7" s="82"/>
    </row>
    <row r="8" spans="2:17" s="11" customFormat="1" ht="12.75">
      <c r="B8" s="177" t="s">
        <v>32</v>
      </c>
      <c r="C8" s="178">
        <v>2</v>
      </c>
      <c r="D8" s="154">
        <v>2</v>
      </c>
      <c r="E8" s="179">
        <v>4</v>
      </c>
      <c r="F8" s="329">
        <v>3</v>
      </c>
      <c r="G8" s="154">
        <v>1</v>
      </c>
      <c r="H8" s="155">
        <v>4</v>
      </c>
      <c r="I8" s="327">
        <v>8</v>
      </c>
      <c r="J8" s="45"/>
      <c r="K8" s="343">
        <f t="shared" si="0"/>
        <v>0</v>
      </c>
      <c r="L8" s="1"/>
      <c r="M8" s="82"/>
      <c r="N8" s="313"/>
      <c r="O8" s="313"/>
      <c r="P8" s="313"/>
      <c r="Q8" s="82"/>
    </row>
    <row r="9" spans="2:17" s="11" customFormat="1" ht="12.75">
      <c r="B9" s="177" t="s">
        <v>3</v>
      </c>
      <c r="C9" s="178">
        <v>2</v>
      </c>
      <c r="D9" s="154">
        <v>1</v>
      </c>
      <c r="E9" s="179">
        <v>3</v>
      </c>
      <c r="F9" s="329">
        <v>1</v>
      </c>
      <c r="G9" s="154">
        <v>0</v>
      </c>
      <c r="H9" s="155">
        <v>1</v>
      </c>
      <c r="I9" s="327">
        <v>4</v>
      </c>
      <c r="J9" s="45"/>
      <c r="K9" s="343">
        <f t="shared" si="0"/>
        <v>0</v>
      </c>
      <c r="L9" s="1"/>
      <c r="M9" s="82"/>
      <c r="N9" s="313"/>
      <c r="O9" s="313"/>
      <c r="P9" s="313"/>
      <c r="Q9" s="82"/>
    </row>
    <row r="10" spans="2:17" s="11" customFormat="1" ht="12.75">
      <c r="B10" s="177" t="s">
        <v>40</v>
      </c>
      <c r="C10" s="178">
        <v>1</v>
      </c>
      <c r="D10" s="154">
        <v>0</v>
      </c>
      <c r="E10" s="179">
        <v>1</v>
      </c>
      <c r="F10" s="329">
        <v>0</v>
      </c>
      <c r="G10" s="154">
        <v>1</v>
      </c>
      <c r="H10" s="155">
        <v>1</v>
      </c>
      <c r="I10" s="327">
        <v>2</v>
      </c>
      <c r="J10" s="1"/>
      <c r="K10" s="343">
        <f t="shared" si="0"/>
        <v>0</v>
      </c>
      <c r="L10" s="1"/>
      <c r="M10" s="82"/>
      <c r="N10" s="313"/>
      <c r="O10" s="313"/>
      <c r="P10" s="313"/>
      <c r="Q10" s="82"/>
    </row>
    <row r="11" spans="2:17" s="11" customFormat="1" ht="12.75">
      <c r="B11" s="177" t="s">
        <v>53</v>
      </c>
      <c r="C11" s="178">
        <v>3</v>
      </c>
      <c r="D11" s="154">
        <v>0</v>
      </c>
      <c r="E11" s="179">
        <v>3</v>
      </c>
      <c r="F11" s="329">
        <v>0</v>
      </c>
      <c r="G11" s="154">
        <v>0</v>
      </c>
      <c r="H11" s="155">
        <v>0</v>
      </c>
      <c r="I11" s="327">
        <v>3</v>
      </c>
      <c r="J11" s="1"/>
      <c r="K11" s="343">
        <f t="shared" si="0"/>
        <v>0</v>
      </c>
      <c r="L11" s="1"/>
      <c r="M11" s="82"/>
      <c r="N11" s="313"/>
      <c r="O11" s="313"/>
      <c r="P11" s="313"/>
      <c r="Q11" s="82"/>
    </row>
    <row r="12" spans="2:17" s="11" customFormat="1" ht="12.75">
      <c r="B12" s="177" t="s">
        <v>29</v>
      </c>
      <c r="C12" s="178">
        <v>7</v>
      </c>
      <c r="D12" s="154">
        <v>1</v>
      </c>
      <c r="E12" s="179">
        <v>8</v>
      </c>
      <c r="F12" s="329">
        <v>0</v>
      </c>
      <c r="G12" s="154">
        <v>0</v>
      </c>
      <c r="H12" s="155">
        <v>0</v>
      </c>
      <c r="I12" s="327">
        <v>8</v>
      </c>
      <c r="J12" s="1"/>
      <c r="K12" s="343">
        <f t="shared" si="0"/>
        <v>0</v>
      </c>
      <c r="L12" s="1"/>
      <c r="M12" s="82"/>
      <c r="N12" s="313"/>
      <c r="O12" s="313"/>
      <c r="P12" s="313"/>
      <c r="Q12" s="82"/>
    </row>
    <row r="13" spans="2:17" s="11" customFormat="1" ht="12.75">
      <c r="B13" s="177" t="s">
        <v>35</v>
      </c>
      <c r="C13" s="178">
        <v>1</v>
      </c>
      <c r="D13" s="154">
        <v>0</v>
      </c>
      <c r="E13" s="179">
        <v>1</v>
      </c>
      <c r="F13" s="329">
        <v>0</v>
      </c>
      <c r="G13" s="154">
        <v>0</v>
      </c>
      <c r="H13" s="155">
        <v>0</v>
      </c>
      <c r="I13" s="327">
        <v>1</v>
      </c>
      <c r="J13" s="1"/>
      <c r="K13" s="343">
        <f t="shared" si="0"/>
        <v>0</v>
      </c>
      <c r="L13" s="1"/>
      <c r="M13" s="82"/>
      <c r="N13" s="313"/>
      <c r="O13" s="313"/>
      <c r="P13" s="313"/>
      <c r="Q13" s="82"/>
    </row>
    <row r="14" spans="2:17" s="11" customFormat="1" ht="12.75">
      <c r="B14" s="177" t="s">
        <v>5</v>
      </c>
      <c r="C14" s="178">
        <v>1</v>
      </c>
      <c r="D14" s="154">
        <v>0</v>
      </c>
      <c r="E14" s="179">
        <v>1</v>
      </c>
      <c r="F14" s="329">
        <v>0</v>
      </c>
      <c r="G14" s="154">
        <v>0</v>
      </c>
      <c r="H14" s="155">
        <v>0</v>
      </c>
      <c r="I14" s="327">
        <v>1</v>
      </c>
      <c r="J14" s="1"/>
      <c r="K14" s="343">
        <f t="shared" si="0"/>
        <v>0</v>
      </c>
      <c r="L14" s="1"/>
      <c r="M14" s="82"/>
      <c r="N14" s="313"/>
      <c r="O14" s="313"/>
      <c r="P14" s="313"/>
      <c r="Q14" s="82"/>
    </row>
    <row r="15" spans="2:17" s="11" customFormat="1" ht="12.75">
      <c r="B15" s="177" t="s">
        <v>194</v>
      </c>
      <c r="C15" s="178">
        <v>2</v>
      </c>
      <c r="D15" s="154">
        <v>0</v>
      </c>
      <c r="E15" s="179">
        <v>2</v>
      </c>
      <c r="F15" s="329">
        <v>0</v>
      </c>
      <c r="G15" s="154">
        <v>0</v>
      </c>
      <c r="H15" s="155">
        <v>0</v>
      </c>
      <c r="I15" s="327">
        <v>2</v>
      </c>
      <c r="J15" s="1"/>
      <c r="K15" s="343">
        <f t="shared" si="0"/>
        <v>0</v>
      </c>
      <c r="L15" s="1"/>
      <c r="M15" s="82"/>
      <c r="N15" s="313"/>
      <c r="O15" s="313"/>
      <c r="P15" s="313"/>
      <c r="Q15" s="82"/>
    </row>
    <row r="16" spans="2:17" s="11" customFormat="1" ht="12.75">
      <c r="B16" s="177" t="s">
        <v>26</v>
      </c>
      <c r="C16" s="178">
        <v>2</v>
      </c>
      <c r="D16" s="154">
        <v>3</v>
      </c>
      <c r="E16" s="179">
        <v>5</v>
      </c>
      <c r="F16" s="329">
        <v>1</v>
      </c>
      <c r="G16" s="154">
        <v>3</v>
      </c>
      <c r="H16" s="155">
        <v>4</v>
      </c>
      <c r="I16" s="327">
        <v>9</v>
      </c>
      <c r="J16" s="1"/>
      <c r="K16" s="343">
        <f t="shared" si="0"/>
        <v>0</v>
      </c>
      <c r="L16" s="1"/>
      <c r="M16" s="82"/>
      <c r="N16" s="313"/>
      <c r="O16" s="313"/>
      <c r="P16" s="313"/>
      <c r="Q16" s="82"/>
    </row>
    <row r="17" spans="2:17" s="11" customFormat="1" ht="12.75">
      <c r="B17" s="177" t="s">
        <v>195</v>
      </c>
      <c r="C17" s="178">
        <v>0</v>
      </c>
      <c r="D17" s="154">
        <v>0</v>
      </c>
      <c r="E17" s="179">
        <v>0</v>
      </c>
      <c r="F17" s="329">
        <v>1</v>
      </c>
      <c r="G17" s="154">
        <v>0</v>
      </c>
      <c r="H17" s="155">
        <v>1</v>
      </c>
      <c r="I17" s="327">
        <v>1</v>
      </c>
      <c r="J17" s="1"/>
      <c r="K17" s="343">
        <f t="shared" si="0"/>
        <v>0</v>
      </c>
      <c r="L17" s="1"/>
      <c r="M17" s="82"/>
      <c r="N17" s="313"/>
      <c r="O17" s="313"/>
      <c r="P17" s="313"/>
      <c r="Q17" s="82"/>
    </row>
    <row r="18" spans="2:17" s="11" customFormat="1" ht="12.75">
      <c r="B18" s="177" t="s">
        <v>277</v>
      </c>
      <c r="C18" s="178">
        <v>3</v>
      </c>
      <c r="D18" s="154">
        <v>1</v>
      </c>
      <c r="E18" s="179">
        <v>4</v>
      </c>
      <c r="F18" s="329">
        <v>0</v>
      </c>
      <c r="G18" s="154">
        <v>0</v>
      </c>
      <c r="H18" s="155">
        <v>0</v>
      </c>
      <c r="I18" s="327">
        <v>4</v>
      </c>
      <c r="J18" s="1"/>
      <c r="K18" s="343">
        <f t="shared" si="0"/>
        <v>0</v>
      </c>
      <c r="L18" s="1"/>
      <c r="M18" s="82"/>
      <c r="N18" s="313"/>
      <c r="O18" s="313"/>
      <c r="P18" s="313"/>
      <c r="Q18" s="82"/>
    </row>
    <row r="19" spans="2:17" s="11" customFormat="1" ht="12.75">
      <c r="B19" s="177" t="s">
        <v>61</v>
      </c>
      <c r="C19" s="178">
        <v>1</v>
      </c>
      <c r="D19" s="154">
        <v>1</v>
      </c>
      <c r="E19" s="179">
        <v>2</v>
      </c>
      <c r="F19" s="329">
        <v>0</v>
      </c>
      <c r="G19" s="154">
        <v>0</v>
      </c>
      <c r="H19" s="155">
        <v>0</v>
      </c>
      <c r="I19" s="327">
        <v>2</v>
      </c>
      <c r="J19" s="1"/>
      <c r="K19" s="343">
        <f t="shared" si="0"/>
        <v>0</v>
      </c>
      <c r="L19" s="1"/>
      <c r="M19" s="82"/>
      <c r="N19" s="313"/>
      <c r="O19" s="313"/>
      <c r="P19" s="313"/>
      <c r="Q19" s="82"/>
    </row>
    <row r="20" spans="2:17" s="11" customFormat="1" ht="12.75">
      <c r="B20" s="177" t="s">
        <v>66</v>
      </c>
      <c r="C20" s="178">
        <v>0</v>
      </c>
      <c r="D20" s="154">
        <v>1</v>
      </c>
      <c r="E20" s="179">
        <v>1</v>
      </c>
      <c r="F20" s="329">
        <v>0</v>
      </c>
      <c r="G20" s="154">
        <v>0</v>
      </c>
      <c r="H20" s="155">
        <v>0</v>
      </c>
      <c r="I20" s="327">
        <v>1</v>
      </c>
      <c r="J20" s="1"/>
      <c r="K20" s="343">
        <f t="shared" si="0"/>
        <v>0</v>
      </c>
      <c r="L20" s="1"/>
      <c r="M20" s="82"/>
      <c r="N20" s="313"/>
      <c r="O20" s="313"/>
      <c r="P20" s="313"/>
      <c r="Q20" s="82"/>
    </row>
    <row r="21" spans="2:17" s="11" customFormat="1" ht="12.75">
      <c r="B21" s="177" t="s">
        <v>8</v>
      </c>
      <c r="C21" s="178">
        <v>1</v>
      </c>
      <c r="D21" s="154">
        <v>0</v>
      </c>
      <c r="E21" s="179">
        <v>1</v>
      </c>
      <c r="F21" s="329">
        <v>0</v>
      </c>
      <c r="G21" s="154">
        <v>0</v>
      </c>
      <c r="H21" s="155">
        <v>0</v>
      </c>
      <c r="I21" s="327">
        <v>1</v>
      </c>
      <c r="J21" s="1"/>
      <c r="K21" s="343">
        <f t="shared" si="0"/>
        <v>0</v>
      </c>
      <c r="L21" s="1"/>
      <c r="M21" s="82"/>
      <c r="N21" s="313"/>
      <c r="O21" s="313"/>
      <c r="P21" s="313"/>
      <c r="Q21" s="82"/>
    </row>
    <row r="22" spans="2:17" s="11" customFormat="1" ht="12.75">
      <c r="B22" s="177" t="s">
        <v>21</v>
      </c>
      <c r="C22" s="178">
        <v>2</v>
      </c>
      <c r="D22" s="154">
        <v>0</v>
      </c>
      <c r="E22" s="179">
        <v>2</v>
      </c>
      <c r="F22" s="329">
        <v>0</v>
      </c>
      <c r="G22" s="154">
        <v>0</v>
      </c>
      <c r="H22" s="155">
        <v>0</v>
      </c>
      <c r="I22" s="327">
        <v>2</v>
      </c>
      <c r="J22" s="1"/>
      <c r="K22" s="343">
        <f t="shared" si="0"/>
        <v>0</v>
      </c>
      <c r="L22" s="1"/>
      <c r="M22" s="82"/>
      <c r="N22" s="313"/>
      <c r="O22" s="313"/>
      <c r="P22" s="313"/>
      <c r="Q22" s="82"/>
    </row>
    <row r="23" spans="2:17" s="11" customFormat="1" ht="12.75">
      <c r="B23" s="177" t="s">
        <v>49</v>
      </c>
      <c r="C23" s="178">
        <v>8</v>
      </c>
      <c r="D23" s="154">
        <v>7</v>
      </c>
      <c r="E23" s="179">
        <v>15</v>
      </c>
      <c r="F23" s="329">
        <v>1</v>
      </c>
      <c r="G23" s="154">
        <v>1</v>
      </c>
      <c r="H23" s="155">
        <v>2</v>
      </c>
      <c r="I23" s="327">
        <v>17</v>
      </c>
      <c r="J23" s="1"/>
      <c r="K23" s="343">
        <f t="shared" si="0"/>
        <v>0</v>
      </c>
      <c r="L23" s="1"/>
      <c r="M23" s="82"/>
      <c r="N23" s="313"/>
      <c r="O23" s="313"/>
      <c r="P23" s="313"/>
      <c r="Q23" s="82"/>
    </row>
    <row r="24" spans="2:17" s="11" customFormat="1" ht="12.75">
      <c r="B24" s="177" t="s">
        <v>22</v>
      </c>
      <c r="C24" s="178">
        <v>5</v>
      </c>
      <c r="D24" s="154">
        <v>0</v>
      </c>
      <c r="E24" s="179">
        <v>5</v>
      </c>
      <c r="F24" s="329">
        <v>0</v>
      </c>
      <c r="G24" s="154">
        <v>0</v>
      </c>
      <c r="H24" s="155">
        <v>0</v>
      </c>
      <c r="I24" s="327">
        <v>5</v>
      </c>
      <c r="J24" s="1"/>
      <c r="K24" s="343">
        <f t="shared" si="0"/>
        <v>0</v>
      </c>
      <c r="L24" s="1"/>
      <c r="M24" s="82"/>
      <c r="N24" s="313"/>
      <c r="O24" s="313"/>
      <c r="P24" s="313"/>
      <c r="Q24" s="82"/>
    </row>
    <row r="25" spans="2:17" s="11" customFormat="1" ht="12.75">
      <c r="B25" s="177" t="s">
        <v>10</v>
      </c>
      <c r="C25" s="178">
        <v>4</v>
      </c>
      <c r="D25" s="154">
        <v>4</v>
      </c>
      <c r="E25" s="179">
        <v>8</v>
      </c>
      <c r="F25" s="329">
        <v>2</v>
      </c>
      <c r="G25" s="154">
        <v>4</v>
      </c>
      <c r="H25" s="155">
        <v>6</v>
      </c>
      <c r="I25" s="327">
        <v>14</v>
      </c>
      <c r="J25" s="1"/>
      <c r="K25" s="343">
        <f t="shared" si="0"/>
        <v>0</v>
      </c>
      <c r="L25" s="1"/>
      <c r="M25" s="82"/>
      <c r="N25" s="313"/>
      <c r="O25" s="313"/>
      <c r="P25" s="313"/>
      <c r="Q25" s="82"/>
    </row>
    <row r="26" spans="2:17" s="11" customFormat="1" ht="12.75">
      <c r="B26" s="177" t="s">
        <v>189</v>
      </c>
      <c r="C26" s="178">
        <v>1</v>
      </c>
      <c r="D26" s="154">
        <v>0</v>
      </c>
      <c r="E26" s="179">
        <v>1</v>
      </c>
      <c r="F26" s="329">
        <v>0</v>
      </c>
      <c r="G26" s="154">
        <v>0</v>
      </c>
      <c r="H26" s="155">
        <v>0</v>
      </c>
      <c r="I26" s="327">
        <v>1</v>
      </c>
      <c r="J26" s="1"/>
      <c r="K26" s="343">
        <f t="shared" si="0"/>
        <v>0</v>
      </c>
      <c r="L26" s="1"/>
      <c r="M26" s="82"/>
      <c r="N26" s="313"/>
      <c r="O26" s="313"/>
      <c r="P26" s="313"/>
      <c r="Q26" s="82"/>
    </row>
    <row r="27" spans="2:17" s="11" customFormat="1" ht="12.75">
      <c r="B27" s="177" t="s">
        <v>63</v>
      </c>
      <c r="C27" s="178">
        <v>1</v>
      </c>
      <c r="D27" s="154">
        <v>0</v>
      </c>
      <c r="E27" s="179">
        <v>1</v>
      </c>
      <c r="F27" s="329">
        <v>0</v>
      </c>
      <c r="G27" s="154">
        <v>0</v>
      </c>
      <c r="H27" s="155">
        <v>0</v>
      </c>
      <c r="I27" s="327">
        <v>1</v>
      </c>
      <c r="J27" s="1"/>
      <c r="K27" s="343">
        <f t="shared" si="0"/>
        <v>0</v>
      </c>
      <c r="L27" s="1"/>
      <c r="M27" s="82"/>
      <c r="N27" s="313"/>
      <c r="O27" s="313"/>
      <c r="P27" s="313"/>
      <c r="Q27" s="82"/>
    </row>
    <row r="28" spans="2:17" s="11" customFormat="1" ht="12.75">
      <c r="B28" s="177" t="s">
        <v>191</v>
      </c>
      <c r="C28" s="178">
        <v>0</v>
      </c>
      <c r="D28" s="154">
        <v>0</v>
      </c>
      <c r="E28" s="179">
        <v>0</v>
      </c>
      <c r="F28" s="329">
        <v>0</v>
      </c>
      <c r="G28" s="154">
        <v>1</v>
      </c>
      <c r="H28" s="155">
        <v>1</v>
      </c>
      <c r="I28" s="327">
        <v>1</v>
      </c>
      <c r="J28" s="1"/>
      <c r="K28" s="343">
        <f t="shared" si="0"/>
        <v>0</v>
      </c>
      <c r="L28" s="1"/>
      <c r="M28" s="82"/>
      <c r="N28" s="313"/>
      <c r="O28" s="313"/>
      <c r="P28" s="313"/>
      <c r="Q28" s="82"/>
    </row>
    <row r="29" spans="2:17" s="11" customFormat="1" ht="12.75">
      <c r="B29" s="177" t="s">
        <v>12</v>
      </c>
      <c r="C29" s="178">
        <v>16</v>
      </c>
      <c r="D29" s="154">
        <v>5</v>
      </c>
      <c r="E29" s="179">
        <v>21</v>
      </c>
      <c r="F29" s="329">
        <v>2</v>
      </c>
      <c r="G29" s="154">
        <v>1</v>
      </c>
      <c r="H29" s="155">
        <v>3</v>
      </c>
      <c r="I29" s="327">
        <v>24</v>
      </c>
      <c r="J29" s="1"/>
      <c r="K29" s="343">
        <f t="shared" si="0"/>
        <v>0</v>
      </c>
      <c r="L29" s="1"/>
      <c r="M29" s="82"/>
      <c r="N29" s="313"/>
      <c r="O29" s="313"/>
      <c r="P29" s="313"/>
      <c r="Q29" s="82"/>
    </row>
    <row r="30" spans="2:17" s="11" customFormat="1" ht="12.75">
      <c r="B30" s="177" t="s">
        <v>31</v>
      </c>
      <c r="C30" s="178">
        <v>3</v>
      </c>
      <c r="D30" s="154">
        <v>3</v>
      </c>
      <c r="E30" s="179">
        <v>6</v>
      </c>
      <c r="F30" s="329">
        <v>0</v>
      </c>
      <c r="G30" s="154">
        <v>0</v>
      </c>
      <c r="H30" s="155">
        <v>0</v>
      </c>
      <c r="I30" s="327">
        <v>6</v>
      </c>
      <c r="J30" s="1"/>
      <c r="K30" s="343">
        <f t="shared" si="0"/>
        <v>0</v>
      </c>
      <c r="L30" s="1"/>
      <c r="M30" s="82"/>
      <c r="N30" s="313"/>
      <c r="O30" s="313"/>
      <c r="P30" s="313"/>
      <c r="Q30" s="82"/>
    </row>
    <row r="31" spans="2:17" s="11" customFormat="1" ht="12.75">
      <c r="B31" s="161" t="s">
        <v>41</v>
      </c>
      <c r="C31" s="181">
        <v>69</v>
      </c>
      <c r="D31" s="162">
        <v>29</v>
      </c>
      <c r="E31" s="162">
        <v>98</v>
      </c>
      <c r="F31" s="162">
        <v>11</v>
      </c>
      <c r="G31" s="162">
        <v>12</v>
      </c>
      <c r="H31" s="162">
        <v>23</v>
      </c>
      <c r="I31" s="162">
        <v>121</v>
      </c>
      <c r="J31" s="1"/>
      <c r="K31" s="343">
        <f t="shared" si="0"/>
        <v>0</v>
      </c>
      <c r="L31" s="1"/>
      <c r="M31" s="82"/>
      <c r="N31" s="313"/>
      <c r="O31" s="313"/>
      <c r="P31" s="313"/>
      <c r="Q31" s="82"/>
    </row>
    <row r="32" spans="2:17" s="11" customFormat="1" ht="12.75">
      <c r="B32" s="25"/>
      <c r="C32" s="25"/>
      <c r="D32" s="25"/>
      <c r="E32" s="25"/>
      <c r="F32" s="25"/>
      <c r="G32" s="25"/>
      <c r="H32" s="25"/>
      <c r="I32" s="25"/>
      <c r="J32" s="1"/>
      <c r="K32" s="1"/>
      <c r="L32" s="1"/>
      <c r="M32" s="82"/>
      <c r="N32" s="313"/>
      <c r="O32" s="313"/>
      <c r="P32" s="313"/>
      <c r="Q32" s="82"/>
    </row>
    <row r="33" spans="2:17" s="11" customFormat="1" ht="12.75">
      <c r="B33" s="25"/>
      <c r="C33" s="25"/>
      <c r="D33" s="25"/>
      <c r="E33" s="25"/>
      <c r="F33" s="25"/>
      <c r="G33" s="25"/>
      <c r="H33" s="25"/>
      <c r="I33" s="25"/>
      <c r="J33" s="1"/>
      <c r="K33" s="1"/>
      <c r="L33" s="1"/>
      <c r="M33" s="82"/>
      <c r="N33" s="313"/>
      <c r="O33" s="313"/>
      <c r="P33" s="313"/>
      <c r="Q33" s="82"/>
    </row>
    <row r="34" spans="2:17" s="11" customFormat="1" ht="12.75">
      <c r="B34" s="2"/>
      <c r="C34" s="1"/>
      <c r="D34" s="2"/>
      <c r="E34" s="58"/>
      <c r="F34" s="1"/>
      <c r="G34" s="7"/>
      <c r="H34" s="45"/>
      <c r="I34" s="1"/>
      <c r="J34" s="1"/>
      <c r="K34" s="1"/>
      <c r="L34" s="1"/>
      <c r="M34" s="82"/>
      <c r="N34" s="313"/>
      <c r="O34" s="313"/>
      <c r="P34" s="313"/>
      <c r="Q34" s="82"/>
    </row>
    <row r="35" spans="2:17" s="11" customFormat="1" ht="12.75">
      <c r="B35" s="2"/>
      <c r="C35" s="1"/>
      <c r="D35" s="2"/>
      <c r="E35" s="58"/>
      <c r="F35" s="1"/>
      <c r="G35" s="7"/>
      <c r="H35" s="45"/>
      <c r="I35" s="1"/>
      <c r="J35" s="1"/>
      <c r="K35" s="1"/>
      <c r="L35" s="1"/>
      <c r="M35" s="82"/>
      <c r="N35" s="313"/>
      <c r="O35" s="313"/>
      <c r="P35" s="313"/>
      <c r="Q35" s="82"/>
    </row>
    <row r="36" spans="2:17" s="11" customFormat="1" ht="12.75">
      <c r="B36" s="2"/>
      <c r="C36" s="1"/>
      <c r="D36" s="2"/>
      <c r="E36" s="58"/>
      <c r="F36" s="1"/>
      <c r="G36" s="7"/>
      <c r="H36" s="3"/>
      <c r="I36" s="1"/>
      <c r="J36" s="1"/>
      <c r="K36" s="1"/>
      <c r="L36" s="1"/>
      <c r="M36" s="82"/>
      <c r="N36" s="313"/>
      <c r="O36" s="313"/>
      <c r="P36" s="313"/>
      <c r="Q36" s="82"/>
    </row>
    <row r="37" spans="2:17" s="11" customFormat="1" ht="12.75">
      <c r="B37" s="2"/>
      <c r="C37" s="1"/>
      <c r="D37" s="2"/>
      <c r="E37" s="58"/>
      <c r="F37" s="1"/>
      <c r="G37" s="7"/>
      <c r="H37" s="1"/>
      <c r="I37" s="1"/>
      <c r="J37" s="1"/>
      <c r="K37" s="1"/>
      <c r="L37" s="1"/>
      <c r="M37" s="82"/>
      <c r="N37" s="313"/>
      <c r="O37" s="313"/>
      <c r="P37" s="313"/>
      <c r="Q37" s="82"/>
    </row>
    <row r="38" spans="2:17" s="11" customFormat="1" ht="12.75">
      <c r="B38" s="2"/>
      <c r="C38" s="1"/>
      <c r="D38" s="2"/>
      <c r="E38" s="58"/>
      <c r="F38" s="1"/>
      <c r="G38" s="7"/>
      <c r="H38" s="1"/>
      <c r="I38" s="1"/>
      <c r="J38" s="1"/>
      <c r="K38" s="1"/>
      <c r="L38" s="1"/>
      <c r="M38" s="82"/>
      <c r="N38" s="313"/>
      <c r="O38" s="313"/>
      <c r="P38" s="313"/>
      <c r="Q38" s="82"/>
    </row>
    <row r="39" spans="2:17" s="11" customFormat="1" ht="12.75">
      <c r="B39" s="2"/>
      <c r="C39" s="1"/>
      <c r="D39" s="2"/>
      <c r="E39" s="58"/>
      <c r="F39" s="1"/>
      <c r="G39" s="7"/>
      <c r="H39" s="1"/>
      <c r="I39" s="1"/>
      <c r="J39" s="1"/>
      <c r="K39" s="1"/>
      <c r="L39" s="1"/>
      <c r="M39" s="82"/>
      <c r="N39" s="313"/>
      <c r="O39" s="313"/>
      <c r="P39" s="313"/>
      <c r="Q39" s="82"/>
    </row>
    <row r="40" spans="2:17" s="11" customFormat="1" ht="12.75">
      <c r="B40" s="2"/>
      <c r="C40" s="1"/>
      <c r="D40" s="2"/>
      <c r="E40" s="58"/>
      <c r="F40" s="1"/>
      <c r="G40" s="7"/>
      <c r="H40" s="1"/>
      <c r="I40" s="1"/>
      <c r="J40" s="1"/>
      <c r="K40" s="1"/>
      <c r="L40" s="1"/>
      <c r="M40" s="82"/>
      <c r="N40" s="313"/>
      <c r="O40" s="313"/>
      <c r="P40" s="313"/>
      <c r="Q40" s="82"/>
    </row>
    <row r="41" spans="2:17" s="11" customFormat="1" ht="12.75">
      <c r="B41" s="2"/>
      <c r="C41" s="1"/>
      <c r="D41" s="2"/>
      <c r="E41" s="58"/>
      <c r="F41" s="1"/>
      <c r="G41" s="7"/>
      <c r="H41" s="1"/>
      <c r="I41" s="1"/>
      <c r="J41" s="1"/>
      <c r="K41" s="1"/>
      <c r="L41" s="1"/>
      <c r="M41" s="82"/>
      <c r="N41" s="313"/>
      <c r="O41" s="313"/>
      <c r="P41" s="313"/>
      <c r="Q41" s="82"/>
    </row>
    <row r="42" spans="2:17" s="11" customFormat="1" ht="12.75">
      <c r="B42" s="2"/>
      <c r="C42" s="1"/>
      <c r="D42" s="2"/>
      <c r="E42" s="58"/>
      <c r="F42" s="1"/>
      <c r="G42" s="7"/>
      <c r="H42" s="1"/>
      <c r="I42" s="1"/>
      <c r="J42" s="1"/>
      <c r="K42" s="1"/>
      <c r="L42" s="1"/>
      <c r="M42" s="83"/>
      <c r="N42" s="314"/>
      <c r="O42" s="314"/>
      <c r="P42" s="314">
        <f>SUM(O44:P127)</f>
        <v>121</v>
      </c>
      <c r="Q42" s="82"/>
    </row>
    <row r="43" spans="1:17" s="11" customFormat="1" ht="12.75">
      <c r="A43" s="25"/>
      <c r="B43" s="2"/>
      <c r="C43" s="1"/>
      <c r="D43" s="2"/>
      <c r="E43" s="58"/>
      <c r="F43" s="1"/>
      <c r="G43" s="7"/>
      <c r="H43" s="1"/>
      <c r="I43" s="1"/>
      <c r="J43" s="1"/>
      <c r="K43" s="1"/>
      <c r="L43" s="1"/>
      <c r="M43" s="83"/>
      <c r="N43" s="116" t="s">
        <v>44</v>
      </c>
      <c r="O43" s="116" t="s">
        <v>42</v>
      </c>
      <c r="P43" s="116" t="s">
        <v>43</v>
      </c>
      <c r="Q43" s="82"/>
    </row>
    <row r="44" spans="1:17" s="11" customFormat="1" ht="12.75">
      <c r="A44" s="25"/>
      <c r="B44" s="2"/>
      <c r="C44" s="1"/>
      <c r="D44" s="2"/>
      <c r="E44" s="58"/>
      <c r="F44" s="1"/>
      <c r="G44" s="7"/>
      <c r="H44" s="1"/>
      <c r="I44" s="1"/>
      <c r="J44" s="1"/>
      <c r="K44" s="1"/>
      <c r="L44" s="1"/>
      <c r="M44" s="83"/>
      <c r="N44" s="117">
        <v>0</v>
      </c>
      <c r="O44" s="118">
        <v>1</v>
      </c>
      <c r="P44" s="118">
        <v>4</v>
      </c>
      <c r="Q44" s="82"/>
    </row>
    <row r="45" spans="1:17" s="11" customFormat="1" ht="12.75">
      <c r="A45" s="25"/>
      <c r="B45" s="2"/>
      <c r="C45" s="1"/>
      <c r="D45" s="2"/>
      <c r="E45" s="58"/>
      <c r="F45" s="1"/>
      <c r="G45" s="7"/>
      <c r="H45" s="1"/>
      <c r="I45" s="1"/>
      <c r="J45" s="1"/>
      <c r="K45" s="1"/>
      <c r="L45" s="1"/>
      <c r="M45" s="83"/>
      <c r="N45" s="117">
        <v>1</v>
      </c>
      <c r="O45" s="118">
        <v>1</v>
      </c>
      <c r="P45" s="118">
        <v>0</v>
      </c>
      <c r="Q45" s="82"/>
    </row>
    <row r="46" spans="2:17" s="25" customFormat="1" ht="12.75">
      <c r="B46" s="2"/>
      <c r="C46" s="1"/>
      <c r="D46" s="2"/>
      <c r="E46" s="58"/>
      <c r="F46" s="1"/>
      <c r="G46" s="7"/>
      <c r="H46" s="1"/>
      <c r="I46" s="1"/>
      <c r="J46" s="1"/>
      <c r="K46" s="1"/>
      <c r="L46" s="1"/>
      <c r="M46" s="83"/>
      <c r="N46" s="117">
        <v>2</v>
      </c>
      <c r="O46" s="118">
        <v>0</v>
      </c>
      <c r="P46" s="118">
        <v>1</v>
      </c>
      <c r="Q46" s="83"/>
    </row>
    <row r="47" spans="2:17" s="25" customFormat="1" ht="12.75">
      <c r="B47" s="2"/>
      <c r="C47" s="1"/>
      <c r="D47" s="2"/>
      <c r="E47" s="58"/>
      <c r="F47" s="1"/>
      <c r="G47" s="7"/>
      <c r="H47" s="1"/>
      <c r="I47" s="1"/>
      <c r="J47" s="1"/>
      <c r="K47" s="1"/>
      <c r="L47" s="1"/>
      <c r="M47" s="83"/>
      <c r="N47" s="117">
        <v>3</v>
      </c>
      <c r="O47" s="118">
        <v>0</v>
      </c>
      <c r="P47" s="118">
        <v>1</v>
      </c>
      <c r="Q47" s="83"/>
    </row>
    <row r="48" spans="1:17" s="25" customFormat="1" ht="12.75">
      <c r="A48" s="1"/>
      <c r="B48" s="2"/>
      <c r="C48" s="1"/>
      <c r="D48" s="2"/>
      <c r="E48" s="58"/>
      <c r="F48" s="1"/>
      <c r="G48" s="7"/>
      <c r="H48" s="1"/>
      <c r="I48" s="1"/>
      <c r="J48" s="1"/>
      <c r="K48" s="1"/>
      <c r="L48" s="1"/>
      <c r="M48" s="83"/>
      <c r="N48" s="117">
        <v>4</v>
      </c>
      <c r="O48" s="118">
        <v>0</v>
      </c>
      <c r="P48" s="118">
        <v>1</v>
      </c>
      <c r="Q48" s="83"/>
    </row>
    <row r="49" spans="1:17" s="25" customFormat="1" ht="12.75">
      <c r="A49" s="1"/>
      <c r="B49" s="2"/>
      <c r="C49" s="1"/>
      <c r="D49" s="2"/>
      <c r="E49" s="58"/>
      <c r="F49" s="1"/>
      <c r="G49" s="7"/>
      <c r="H49" s="1"/>
      <c r="I49" s="1"/>
      <c r="J49" s="1"/>
      <c r="K49" s="1"/>
      <c r="L49" s="1"/>
      <c r="M49" s="83"/>
      <c r="N49" s="117">
        <v>5</v>
      </c>
      <c r="O49" s="118">
        <v>1</v>
      </c>
      <c r="P49" s="118">
        <v>0</v>
      </c>
      <c r="Q49" s="83"/>
    </row>
    <row r="50" spans="1:17" s="25" customFormat="1" ht="12.75">
      <c r="A50" s="1"/>
      <c r="B50" s="2"/>
      <c r="C50" s="1"/>
      <c r="D50" s="2"/>
      <c r="E50" s="58"/>
      <c r="F50" s="1"/>
      <c r="G50" s="7"/>
      <c r="H50" s="1"/>
      <c r="I50" s="1"/>
      <c r="J50" s="1"/>
      <c r="K50" s="1"/>
      <c r="L50" s="1"/>
      <c r="M50" s="83"/>
      <c r="N50" s="117">
        <v>6</v>
      </c>
      <c r="O50" s="118">
        <v>0</v>
      </c>
      <c r="P50" s="118">
        <v>0</v>
      </c>
      <c r="Q50" s="83"/>
    </row>
    <row r="51" spans="1:17" s="25" customFormat="1" ht="12.75">
      <c r="A51" s="1"/>
      <c r="B51" s="2"/>
      <c r="C51" s="1"/>
      <c r="D51" s="2"/>
      <c r="E51" s="58"/>
      <c r="F51" s="1"/>
      <c r="G51" s="7"/>
      <c r="H51" s="1"/>
      <c r="I51" s="1"/>
      <c r="J51" s="1"/>
      <c r="K51" s="1"/>
      <c r="L51" s="1"/>
      <c r="M51" s="83"/>
      <c r="N51" s="117">
        <v>7</v>
      </c>
      <c r="O51" s="118">
        <v>0</v>
      </c>
      <c r="P51" s="118">
        <v>0</v>
      </c>
      <c r="Q51" s="83"/>
    </row>
    <row r="52" spans="1:17" s="25" customFormat="1" ht="12.75">
      <c r="A52" s="1"/>
      <c r="B52" s="2"/>
      <c r="C52" s="1"/>
      <c r="D52" s="2"/>
      <c r="E52" s="58"/>
      <c r="F52" s="1"/>
      <c r="G52" s="7"/>
      <c r="H52" s="1"/>
      <c r="I52" s="1"/>
      <c r="J52" s="1"/>
      <c r="K52" s="1"/>
      <c r="L52" s="1"/>
      <c r="M52" s="83"/>
      <c r="N52" s="117">
        <v>8</v>
      </c>
      <c r="O52" s="118">
        <v>0</v>
      </c>
      <c r="P52" s="118">
        <v>1</v>
      </c>
      <c r="Q52" s="83"/>
    </row>
    <row r="53" spans="1:17" s="25" customFormat="1" ht="12.75">
      <c r="A53" s="1"/>
      <c r="B53" s="2"/>
      <c r="C53" s="1"/>
      <c r="D53" s="2"/>
      <c r="E53" s="58"/>
      <c r="F53" s="1"/>
      <c r="G53" s="7"/>
      <c r="H53" s="1"/>
      <c r="I53" s="1"/>
      <c r="J53" s="1"/>
      <c r="K53" s="1"/>
      <c r="L53" s="1"/>
      <c r="M53" s="83"/>
      <c r="N53" s="117">
        <v>9</v>
      </c>
      <c r="O53" s="118">
        <v>0</v>
      </c>
      <c r="P53" s="118">
        <v>1</v>
      </c>
      <c r="Q53" s="83"/>
    </row>
    <row r="54" spans="1:17" s="25" customFormat="1" ht="12.75">
      <c r="A54" s="1"/>
      <c r="B54" s="2"/>
      <c r="C54" s="1"/>
      <c r="D54" s="2"/>
      <c r="E54" s="58"/>
      <c r="F54" s="1"/>
      <c r="G54" s="7"/>
      <c r="H54" s="1"/>
      <c r="I54" s="1"/>
      <c r="J54" s="1"/>
      <c r="K54" s="1"/>
      <c r="L54" s="1"/>
      <c r="M54" s="83"/>
      <c r="N54" s="117">
        <v>10</v>
      </c>
      <c r="O54" s="118">
        <v>0</v>
      </c>
      <c r="P54" s="118">
        <v>0</v>
      </c>
      <c r="Q54" s="83"/>
    </row>
    <row r="55" spans="1:17" s="25" customFormat="1" ht="12.75">
      <c r="A55" s="1"/>
      <c r="B55" s="2"/>
      <c r="C55" s="1"/>
      <c r="D55" s="2"/>
      <c r="E55" s="58"/>
      <c r="F55" s="1"/>
      <c r="G55" s="7"/>
      <c r="H55" s="1"/>
      <c r="I55" s="1"/>
      <c r="J55" s="1"/>
      <c r="K55" s="1"/>
      <c r="L55" s="1"/>
      <c r="M55" s="83"/>
      <c r="N55" s="117">
        <v>11</v>
      </c>
      <c r="O55" s="118">
        <v>1</v>
      </c>
      <c r="P55" s="118">
        <v>0</v>
      </c>
      <c r="Q55" s="118"/>
    </row>
    <row r="56" spans="1:17" s="25" customFormat="1" ht="12.75">
      <c r="A56" s="1"/>
      <c r="B56" s="2"/>
      <c r="C56" s="1"/>
      <c r="D56" s="2"/>
      <c r="E56" s="58"/>
      <c r="F56" s="1"/>
      <c r="G56" s="7"/>
      <c r="H56" s="1"/>
      <c r="I56" s="1"/>
      <c r="J56" s="1"/>
      <c r="K56" s="1"/>
      <c r="L56" s="1"/>
      <c r="M56" s="83"/>
      <c r="N56" s="117">
        <v>12</v>
      </c>
      <c r="O56" s="118">
        <v>2</v>
      </c>
      <c r="P56" s="118">
        <v>0</v>
      </c>
      <c r="Q56" s="83"/>
    </row>
    <row r="57" spans="1:17" s="25" customFormat="1" ht="12.75">
      <c r="A57" s="1"/>
      <c r="B57" s="2"/>
      <c r="C57" s="1"/>
      <c r="D57" s="2"/>
      <c r="E57" s="58"/>
      <c r="F57" s="1"/>
      <c r="G57" s="7"/>
      <c r="H57" s="1"/>
      <c r="I57" s="1"/>
      <c r="J57" s="1"/>
      <c r="K57" s="1"/>
      <c r="L57" s="1"/>
      <c r="M57" s="83"/>
      <c r="N57" s="117">
        <v>13</v>
      </c>
      <c r="O57" s="118">
        <v>2</v>
      </c>
      <c r="P57" s="118">
        <v>0</v>
      </c>
      <c r="Q57" s="83"/>
    </row>
    <row r="58" spans="1:17" s="25" customFormat="1" ht="12.75">
      <c r="A58" s="1"/>
      <c r="B58" s="2"/>
      <c r="C58" s="1"/>
      <c r="D58" s="2"/>
      <c r="E58" s="58"/>
      <c r="F58" s="1"/>
      <c r="G58" s="7"/>
      <c r="H58" s="1"/>
      <c r="I58" s="1"/>
      <c r="J58" s="1"/>
      <c r="K58" s="1"/>
      <c r="L58" s="1"/>
      <c r="M58" s="83"/>
      <c r="N58" s="117">
        <v>14</v>
      </c>
      <c r="O58" s="118">
        <v>0</v>
      </c>
      <c r="P58" s="118">
        <v>0</v>
      </c>
      <c r="Q58" s="83"/>
    </row>
    <row r="59" spans="1:17" s="25" customFormat="1" ht="12.75">
      <c r="A59" s="1"/>
      <c r="B59" s="2"/>
      <c r="C59" s="1"/>
      <c r="D59" s="2"/>
      <c r="E59" s="58"/>
      <c r="F59" s="1"/>
      <c r="G59" s="7"/>
      <c r="H59" s="1"/>
      <c r="I59" s="1"/>
      <c r="J59" s="1"/>
      <c r="K59" s="1"/>
      <c r="L59" s="1"/>
      <c r="M59" s="83"/>
      <c r="N59" s="117">
        <v>15</v>
      </c>
      <c r="O59" s="118">
        <v>2</v>
      </c>
      <c r="P59" s="118">
        <v>1</v>
      </c>
      <c r="Q59" s="83"/>
    </row>
    <row r="60" spans="1:17" s="25" customFormat="1" ht="12.75">
      <c r="A60" s="1"/>
      <c r="B60" s="2"/>
      <c r="C60" s="1"/>
      <c r="D60" s="2"/>
      <c r="E60" s="58"/>
      <c r="F60" s="1"/>
      <c r="G60" s="7"/>
      <c r="H60" s="1"/>
      <c r="I60" s="1"/>
      <c r="J60" s="1"/>
      <c r="K60" s="1"/>
      <c r="L60" s="1"/>
      <c r="M60" s="83"/>
      <c r="N60" s="117">
        <v>16</v>
      </c>
      <c r="O60" s="118">
        <v>0</v>
      </c>
      <c r="P60" s="118">
        <v>2</v>
      </c>
      <c r="Q60" s="85"/>
    </row>
    <row r="61" spans="1:17" s="25" customFormat="1" ht="12.75">
      <c r="A61" s="1"/>
      <c r="B61" s="2"/>
      <c r="C61" s="1"/>
      <c r="D61" s="2"/>
      <c r="E61" s="58"/>
      <c r="F61" s="1"/>
      <c r="G61" s="7"/>
      <c r="H61" s="1"/>
      <c r="I61" s="1"/>
      <c r="J61" s="1"/>
      <c r="K61" s="1"/>
      <c r="L61" s="1"/>
      <c r="M61" s="83"/>
      <c r="N61" s="117">
        <v>17</v>
      </c>
      <c r="O61" s="118">
        <v>1</v>
      </c>
      <c r="P61" s="118">
        <v>0</v>
      </c>
      <c r="Q61" s="83"/>
    </row>
    <row r="62" spans="1:17" s="25" customFormat="1" ht="12.75">
      <c r="A62" s="1"/>
      <c r="B62" s="2"/>
      <c r="C62" s="1"/>
      <c r="D62" s="2"/>
      <c r="E62" s="58"/>
      <c r="F62" s="1"/>
      <c r="G62" s="7"/>
      <c r="H62" s="1"/>
      <c r="I62" s="1"/>
      <c r="J62" s="1"/>
      <c r="K62" s="1"/>
      <c r="L62" s="1"/>
      <c r="M62" s="83"/>
      <c r="N62" s="117">
        <v>18</v>
      </c>
      <c r="O62" s="118">
        <v>0</v>
      </c>
      <c r="P62" s="118">
        <v>0</v>
      </c>
      <c r="Q62" s="83"/>
    </row>
    <row r="63" spans="1:17" s="25" customFormat="1" ht="12.75">
      <c r="A63" s="1"/>
      <c r="B63" s="2"/>
      <c r="C63" s="1"/>
      <c r="D63" s="2"/>
      <c r="E63" s="58"/>
      <c r="F63" s="1"/>
      <c r="G63" s="7"/>
      <c r="H63" s="1"/>
      <c r="I63" s="1"/>
      <c r="J63" s="1"/>
      <c r="K63" s="1"/>
      <c r="L63" s="1"/>
      <c r="M63" s="83"/>
      <c r="N63" s="117">
        <v>19</v>
      </c>
      <c r="O63" s="118">
        <v>1</v>
      </c>
      <c r="P63" s="118">
        <v>1</v>
      </c>
      <c r="Q63" s="83"/>
    </row>
    <row r="64" spans="1:17" s="25" customFormat="1" ht="12.75">
      <c r="A64" s="1"/>
      <c r="B64" s="2"/>
      <c r="C64" s="1"/>
      <c r="D64" s="2"/>
      <c r="E64" s="58"/>
      <c r="F64" s="1"/>
      <c r="G64" s="7"/>
      <c r="H64" s="1"/>
      <c r="I64" s="1"/>
      <c r="J64" s="1"/>
      <c r="K64" s="1"/>
      <c r="L64" s="1"/>
      <c r="M64" s="83"/>
      <c r="N64" s="117">
        <v>20</v>
      </c>
      <c r="O64" s="118">
        <v>3</v>
      </c>
      <c r="P64" s="118">
        <v>2</v>
      </c>
      <c r="Q64" s="83"/>
    </row>
    <row r="65" spans="1:17" s="25" customFormat="1" ht="12.75">
      <c r="A65" s="1"/>
      <c r="B65" s="2"/>
      <c r="C65" s="1"/>
      <c r="D65" s="2"/>
      <c r="E65" s="58"/>
      <c r="F65" s="1"/>
      <c r="G65" s="7"/>
      <c r="H65" s="1"/>
      <c r="I65" s="1"/>
      <c r="J65" s="1"/>
      <c r="K65" s="1"/>
      <c r="L65" s="1"/>
      <c r="M65" s="83"/>
      <c r="N65" s="117">
        <v>21</v>
      </c>
      <c r="O65" s="118">
        <v>1</v>
      </c>
      <c r="P65" s="118">
        <v>1</v>
      </c>
      <c r="Q65" s="83"/>
    </row>
    <row r="66" spans="1:17" s="25" customFormat="1" ht="12.75">
      <c r="A66" s="1"/>
      <c r="B66" s="2"/>
      <c r="C66" s="1"/>
      <c r="D66" s="2"/>
      <c r="E66" s="58"/>
      <c r="F66" s="1"/>
      <c r="G66" s="7"/>
      <c r="H66" s="1"/>
      <c r="I66" s="1"/>
      <c r="J66" s="1"/>
      <c r="K66" s="1"/>
      <c r="L66" s="1"/>
      <c r="M66" s="83"/>
      <c r="N66" s="117">
        <v>22</v>
      </c>
      <c r="O66" s="118">
        <v>1</v>
      </c>
      <c r="P66" s="118">
        <v>0</v>
      </c>
      <c r="Q66" s="85"/>
    </row>
    <row r="67" spans="1:17" s="25" customFormat="1" ht="12.75">
      <c r="A67" s="1"/>
      <c r="B67" s="2"/>
      <c r="C67" s="1"/>
      <c r="D67" s="2"/>
      <c r="E67" s="58"/>
      <c r="F67" s="1"/>
      <c r="G67" s="7"/>
      <c r="H67" s="1"/>
      <c r="I67" s="1"/>
      <c r="J67" s="1"/>
      <c r="K67" s="1"/>
      <c r="L67" s="1"/>
      <c r="M67" s="83"/>
      <c r="N67" s="117">
        <v>23</v>
      </c>
      <c r="O67" s="118">
        <v>1</v>
      </c>
      <c r="P67" s="118">
        <v>0</v>
      </c>
      <c r="Q67" s="83"/>
    </row>
    <row r="68" spans="1:17" s="25" customFormat="1" ht="12.75">
      <c r="A68" s="1"/>
      <c r="B68" s="2"/>
      <c r="C68" s="1"/>
      <c r="D68" s="2"/>
      <c r="E68" s="58"/>
      <c r="F68" s="1"/>
      <c r="G68" s="7"/>
      <c r="H68" s="1"/>
      <c r="I68" s="1"/>
      <c r="J68" s="1"/>
      <c r="K68" s="1"/>
      <c r="L68" s="1"/>
      <c r="M68" s="83"/>
      <c r="N68" s="117">
        <v>24</v>
      </c>
      <c r="O68" s="118">
        <v>2</v>
      </c>
      <c r="P68" s="118">
        <v>1</v>
      </c>
      <c r="Q68" s="83"/>
    </row>
    <row r="69" spans="1:17" s="25" customFormat="1" ht="12.75">
      <c r="A69" s="1"/>
      <c r="B69" s="2"/>
      <c r="C69" s="1"/>
      <c r="D69" s="2"/>
      <c r="E69" s="58"/>
      <c r="F69" s="1"/>
      <c r="G69" s="7"/>
      <c r="H69" s="1"/>
      <c r="I69" s="1"/>
      <c r="J69" s="1"/>
      <c r="K69" s="1"/>
      <c r="L69" s="1"/>
      <c r="M69" s="83"/>
      <c r="N69" s="117">
        <v>25</v>
      </c>
      <c r="O69" s="118">
        <v>4</v>
      </c>
      <c r="P69" s="118">
        <v>1</v>
      </c>
      <c r="Q69" s="83"/>
    </row>
    <row r="70" spans="1:17" s="25" customFormat="1" ht="12.75">
      <c r="A70" s="1"/>
      <c r="B70" s="2"/>
      <c r="C70" s="1"/>
      <c r="D70" s="2"/>
      <c r="E70" s="58"/>
      <c r="F70" s="1"/>
      <c r="G70" s="7"/>
      <c r="H70" s="1"/>
      <c r="I70" s="1"/>
      <c r="J70" s="1"/>
      <c r="K70" s="1"/>
      <c r="L70" s="1"/>
      <c r="M70" s="83"/>
      <c r="N70" s="117">
        <v>26</v>
      </c>
      <c r="O70" s="118">
        <v>4</v>
      </c>
      <c r="P70" s="118">
        <v>3</v>
      </c>
      <c r="Q70" s="83"/>
    </row>
    <row r="71" spans="1:17" s="25" customFormat="1" ht="12.75">
      <c r="A71" s="1"/>
      <c r="B71" s="2"/>
      <c r="C71" s="1"/>
      <c r="D71" s="2"/>
      <c r="E71" s="58"/>
      <c r="F71" s="1"/>
      <c r="G71" s="7"/>
      <c r="H71" s="1"/>
      <c r="I71" s="1"/>
      <c r="J71" s="1"/>
      <c r="K71" s="1"/>
      <c r="L71" s="1"/>
      <c r="M71" s="83"/>
      <c r="N71" s="117">
        <v>27</v>
      </c>
      <c r="O71" s="118">
        <v>2</v>
      </c>
      <c r="P71" s="118">
        <v>3</v>
      </c>
      <c r="Q71" s="83"/>
    </row>
    <row r="72" spans="1:17" s="25" customFormat="1" ht="12.75">
      <c r="A72" s="1"/>
      <c r="B72" s="2"/>
      <c r="C72" s="1"/>
      <c r="D72" s="2"/>
      <c r="E72" s="58"/>
      <c r="F72" s="1"/>
      <c r="G72" s="7"/>
      <c r="H72" s="1"/>
      <c r="I72" s="1"/>
      <c r="J72" s="1"/>
      <c r="K72" s="1"/>
      <c r="L72" s="1"/>
      <c r="M72" s="83"/>
      <c r="N72" s="117">
        <v>28</v>
      </c>
      <c r="O72" s="118">
        <v>1</v>
      </c>
      <c r="P72" s="118">
        <v>1</v>
      </c>
      <c r="Q72" s="83"/>
    </row>
    <row r="73" spans="1:17" s="25" customFormat="1" ht="12.75">
      <c r="A73" s="1"/>
      <c r="B73" s="2"/>
      <c r="C73" s="1"/>
      <c r="D73" s="2"/>
      <c r="E73" s="58"/>
      <c r="F73" s="1"/>
      <c r="G73" s="7"/>
      <c r="H73" s="1"/>
      <c r="I73" s="1"/>
      <c r="J73" s="1"/>
      <c r="K73" s="1"/>
      <c r="L73" s="1"/>
      <c r="M73" s="84"/>
      <c r="N73" s="117">
        <v>29</v>
      </c>
      <c r="O73" s="118">
        <v>2</v>
      </c>
      <c r="P73" s="118">
        <v>0</v>
      </c>
      <c r="Q73" s="83"/>
    </row>
    <row r="74" spans="1:17" s="25" customFormat="1" ht="12.75">
      <c r="A74" s="1"/>
      <c r="B74" s="2"/>
      <c r="C74" s="1"/>
      <c r="D74" s="2"/>
      <c r="E74" s="58"/>
      <c r="F74" s="1"/>
      <c r="G74" s="7"/>
      <c r="H74" s="1"/>
      <c r="I74" s="1"/>
      <c r="J74" s="1"/>
      <c r="K74" s="1"/>
      <c r="L74" s="1"/>
      <c r="M74" s="84"/>
      <c r="N74" s="117">
        <v>30</v>
      </c>
      <c r="O74" s="118">
        <v>4</v>
      </c>
      <c r="P74" s="118">
        <v>0</v>
      </c>
      <c r="Q74" s="85"/>
    </row>
    <row r="75" spans="1:17" s="25" customFormat="1" ht="12.75">
      <c r="A75" s="1"/>
      <c r="B75" s="2"/>
      <c r="C75" s="1"/>
      <c r="D75" s="2"/>
      <c r="E75" s="58"/>
      <c r="F75" s="1"/>
      <c r="G75" s="7"/>
      <c r="H75" s="1"/>
      <c r="I75" s="1"/>
      <c r="J75" s="1"/>
      <c r="K75" s="1"/>
      <c r="L75" s="1"/>
      <c r="M75" s="84"/>
      <c r="N75" s="117">
        <v>31</v>
      </c>
      <c r="O75" s="118">
        <v>6</v>
      </c>
      <c r="P75" s="118">
        <v>2</v>
      </c>
      <c r="Q75" s="83"/>
    </row>
    <row r="76" spans="1:17" s="25" customFormat="1" ht="12.75">
      <c r="A76" s="1"/>
      <c r="B76" s="2"/>
      <c r="C76" s="1"/>
      <c r="D76" s="2"/>
      <c r="E76" s="58"/>
      <c r="F76" s="1"/>
      <c r="G76" s="7"/>
      <c r="H76" s="1"/>
      <c r="I76" s="1"/>
      <c r="J76" s="1"/>
      <c r="K76" s="1"/>
      <c r="L76" s="1"/>
      <c r="M76" s="84"/>
      <c r="N76" s="117">
        <v>32</v>
      </c>
      <c r="O76" s="118">
        <v>2</v>
      </c>
      <c r="P76" s="118">
        <v>0</v>
      </c>
      <c r="Q76" s="83"/>
    </row>
    <row r="77" spans="1:17" s="25" customFormat="1" ht="12.75">
      <c r="A77" s="1"/>
      <c r="B77" s="2"/>
      <c r="C77" s="1"/>
      <c r="D77" s="2"/>
      <c r="E77" s="58"/>
      <c r="F77" s="1"/>
      <c r="G77" s="7"/>
      <c r="H77" s="1"/>
      <c r="I77" s="1"/>
      <c r="J77" s="1"/>
      <c r="K77" s="1"/>
      <c r="L77" s="1"/>
      <c r="M77" s="84"/>
      <c r="N77" s="117">
        <v>33</v>
      </c>
      <c r="O77" s="118">
        <v>3</v>
      </c>
      <c r="P77" s="118">
        <v>1</v>
      </c>
      <c r="Q77" s="83"/>
    </row>
    <row r="78" spans="1:17" s="25" customFormat="1" ht="12.75">
      <c r="A78" s="1"/>
      <c r="B78" s="2"/>
      <c r="C78" s="1"/>
      <c r="D78" s="2"/>
      <c r="E78" s="58"/>
      <c r="F78" s="1"/>
      <c r="G78" s="7"/>
      <c r="H78" s="1"/>
      <c r="I78" s="1"/>
      <c r="J78" s="1"/>
      <c r="K78" s="1"/>
      <c r="L78" s="1"/>
      <c r="M78" s="84"/>
      <c r="N78" s="117">
        <v>34</v>
      </c>
      <c r="O78" s="118">
        <v>1</v>
      </c>
      <c r="P78" s="118">
        <v>2</v>
      </c>
      <c r="Q78" s="83"/>
    </row>
    <row r="79" spans="1:17" s="25" customFormat="1" ht="12.75">
      <c r="A79" s="1"/>
      <c r="B79" s="2"/>
      <c r="C79" s="1"/>
      <c r="D79" s="2"/>
      <c r="E79" s="58"/>
      <c r="F79" s="1"/>
      <c r="G79" s="7"/>
      <c r="H79" s="1"/>
      <c r="I79" s="1"/>
      <c r="J79" s="1"/>
      <c r="K79" s="1"/>
      <c r="L79" s="1"/>
      <c r="M79" s="84"/>
      <c r="N79" s="117">
        <v>35</v>
      </c>
      <c r="O79" s="118">
        <v>5</v>
      </c>
      <c r="P79" s="118">
        <v>3</v>
      </c>
      <c r="Q79" s="83"/>
    </row>
    <row r="80" spans="1:17" s="25" customFormat="1" ht="12.75">
      <c r="A80" s="1"/>
      <c r="B80" s="2"/>
      <c r="C80" s="1"/>
      <c r="D80" s="2"/>
      <c r="E80" s="58"/>
      <c r="F80" s="1"/>
      <c r="G80" s="7"/>
      <c r="H80" s="1"/>
      <c r="I80" s="1"/>
      <c r="J80" s="1"/>
      <c r="K80" s="1"/>
      <c r="L80" s="1"/>
      <c r="M80" s="84"/>
      <c r="N80" s="117">
        <v>36</v>
      </c>
      <c r="O80" s="118">
        <v>2</v>
      </c>
      <c r="P80" s="118">
        <v>1</v>
      </c>
      <c r="Q80" s="83"/>
    </row>
    <row r="81" spans="1:17" s="25" customFormat="1" ht="12.75">
      <c r="A81" s="1"/>
      <c r="B81" s="2"/>
      <c r="C81" s="1"/>
      <c r="D81" s="2"/>
      <c r="E81" s="58"/>
      <c r="F81" s="1"/>
      <c r="G81" s="7"/>
      <c r="H81" s="1"/>
      <c r="I81" s="1"/>
      <c r="J81" s="1"/>
      <c r="K81" s="1"/>
      <c r="L81" s="1"/>
      <c r="M81" s="84"/>
      <c r="N81" s="117">
        <v>37</v>
      </c>
      <c r="O81" s="118">
        <v>1</v>
      </c>
      <c r="P81" s="118">
        <v>0</v>
      </c>
      <c r="Q81" s="83"/>
    </row>
    <row r="82" spans="1:17" s="25" customFormat="1" ht="12.75">
      <c r="A82" s="1"/>
      <c r="B82" s="2"/>
      <c r="C82" s="1"/>
      <c r="D82" s="2"/>
      <c r="E82" s="58"/>
      <c r="F82" s="1"/>
      <c r="G82" s="7"/>
      <c r="H82" s="1"/>
      <c r="I82" s="1"/>
      <c r="J82" s="1"/>
      <c r="K82" s="1"/>
      <c r="L82" s="1"/>
      <c r="M82" s="84"/>
      <c r="N82" s="117">
        <v>38</v>
      </c>
      <c r="O82" s="118">
        <v>0</v>
      </c>
      <c r="P82" s="118">
        <v>0</v>
      </c>
      <c r="Q82" s="83"/>
    </row>
    <row r="83" spans="1:17" s="25" customFormat="1" ht="12.75">
      <c r="A83" s="1"/>
      <c r="B83" s="2"/>
      <c r="C83" s="1"/>
      <c r="D83" s="2"/>
      <c r="E83" s="58"/>
      <c r="F83" s="1"/>
      <c r="G83" s="7"/>
      <c r="H83" s="1"/>
      <c r="I83" s="1"/>
      <c r="J83" s="1"/>
      <c r="K83" s="1"/>
      <c r="L83" s="1"/>
      <c r="M83" s="84"/>
      <c r="N83" s="117">
        <v>39</v>
      </c>
      <c r="O83" s="118">
        <v>5</v>
      </c>
      <c r="P83" s="118">
        <v>2</v>
      </c>
      <c r="Q83" s="83"/>
    </row>
    <row r="84" spans="1:17" s="25" customFormat="1" ht="12.75">
      <c r="A84" s="1"/>
      <c r="B84" s="2"/>
      <c r="C84" s="1"/>
      <c r="D84" s="2"/>
      <c r="E84" s="58"/>
      <c r="F84" s="1"/>
      <c r="G84" s="7"/>
      <c r="H84" s="1"/>
      <c r="I84" s="1"/>
      <c r="J84" s="1"/>
      <c r="K84" s="1"/>
      <c r="L84" s="1"/>
      <c r="M84" s="84"/>
      <c r="N84" s="117">
        <v>40</v>
      </c>
      <c r="O84" s="118">
        <v>1</v>
      </c>
      <c r="P84" s="118">
        <v>0</v>
      </c>
      <c r="Q84" s="83"/>
    </row>
    <row r="85" spans="1:17" s="25" customFormat="1" ht="12.75">
      <c r="A85" s="1"/>
      <c r="B85" s="2"/>
      <c r="C85" s="1"/>
      <c r="D85" s="2"/>
      <c r="E85" s="58"/>
      <c r="F85" s="1"/>
      <c r="G85" s="7"/>
      <c r="H85" s="1"/>
      <c r="I85" s="1"/>
      <c r="J85" s="1"/>
      <c r="K85" s="1"/>
      <c r="L85" s="1"/>
      <c r="M85" s="84"/>
      <c r="N85" s="117">
        <v>41</v>
      </c>
      <c r="O85" s="118">
        <v>2</v>
      </c>
      <c r="P85" s="118">
        <v>1</v>
      </c>
      <c r="Q85" s="83"/>
    </row>
    <row r="86" spans="1:17" s="25" customFormat="1" ht="12.75">
      <c r="A86" s="1"/>
      <c r="B86" s="2"/>
      <c r="C86" s="1"/>
      <c r="D86" s="2"/>
      <c r="E86" s="58"/>
      <c r="F86" s="1"/>
      <c r="G86" s="7"/>
      <c r="H86" s="1"/>
      <c r="I86" s="1"/>
      <c r="J86" s="1"/>
      <c r="K86" s="1"/>
      <c r="L86" s="1"/>
      <c r="M86" s="84"/>
      <c r="N86" s="117">
        <v>42</v>
      </c>
      <c r="O86" s="118">
        <v>0</v>
      </c>
      <c r="P86" s="118">
        <v>0</v>
      </c>
      <c r="Q86" s="83"/>
    </row>
    <row r="87" spans="1:17" s="25" customFormat="1" ht="12.75">
      <c r="A87" s="1"/>
      <c r="B87" s="2"/>
      <c r="C87" s="1"/>
      <c r="D87" s="2"/>
      <c r="E87" s="58"/>
      <c r="F87" s="1"/>
      <c r="G87" s="7"/>
      <c r="H87" s="1"/>
      <c r="I87" s="1"/>
      <c r="J87" s="1"/>
      <c r="K87" s="1"/>
      <c r="L87" s="1"/>
      <c r="M87" s="84"/>
      <c r="N87" s="117">
        <v>43</v>
      </c>
      <c r="O87" s="118">
        <v>2</v>
      </c>
      <c r="P87" s="118">
        <v>1</v>
      </c>
      <c r="Q87" s="83"/>
    </row>
    <row r="88" spans="1:17" s="25" customFormat="1" ht="12.75">
      <c r="A88" s="1"/>
      <c r="B88" s="2"/>
      <c r="C88" s="1"/>
      <c r="D88" s="2"/>
      <c r="E88" s="58"/>
      <c r="F88" s="1"/>
      <c r="G88" s="7"/>
      <c r="H88" s="1"/>
      <c r="I88" s="1"/>
      <c r="J88" s="1"/>
      <c r="K88" s="1"/>
      <c r="L88" s="1"/>
      <c r="M88" s="84"/>
      <c r="N88" s="117">
        <v>44</v>
      </c>
      <c r="O88" s="118">
        <v>4</v>
      </c>
      <c r="P88" s="118">
        <v>1</v>
      </c>
      <c r="Q88" s="83"/>
    </row>
    <row r="89" spans="1:17" s="25" customFormat="1" ht="12.75">
      <c r="A89" s="1"/>
      <c r="B89" s="2"/>
      <c r="C89" s="1"/>
      <c r="D89" s="2"/>
      <c r="E89" s="58"/>
      <c r="F89" s="1"/>
      <c r="G89" s="7"/>
      <c r="H89" s="1"/>
      <c r="I89" s="1"/>
      <c r="J89" s="1"/>
      <c r="K89" s="1"/>
      <c r="L89" s="1"/>
      <c r="M89" s="84"/>
      <c r="N89" s="117">
        <v>45</v>
      </c>
      <c r="O89" s="118">
        <v>0</v>
      </c>
      <c r="P89" s="118">
        <v>0</v>
      </c>
      <c r="Q89" s="83"/>
    </row>
    <row r="90" spans="1:17" s="25" customFormat="1" ht="12.75">
      <c r="A90" s="1"/>
      <c r="B90" s="2"/>
      <c r="C90" s="1"/>
      <c r="D90" s="2"/>
      <c r="E90" s="58"/>
      <c r="F90" s="1"/>
      <c r="G90" s="7"/>
      <c r="H90" s="1"/>
      <c r="I90" s="1"/>
      <c r="J90" s="1"/>
      <c r="K90" s="1"/>
      <c r="L90" s="1"/>
      <c r="M90" s="84"/>
      <c r="N90" s="117">
        <v>46</v>
      </c>
      <c r="O90" s="118">
        <v>2</v>
      </c>
      <c r="P90" s="118">
        <v>0</v>
      </c>
      <c r="Q90" s="83"/>
    </row>
    <row r="91" spans="13:16" ht="12.75">
      <c r="M91" s="84"/>
      <c r="N91" s="117">
        <v>47</v>
      </c>
      <c r="O91" s="118">
        <v>1</v>
      </c>
      <c r="P91" s="118">
        <v>0</v>
      </c>
    </row>
    <row r="92" spans="13:16" ht="12.75">
      <c r="M92" s="84"/>
      <c r="N92" s="117">
        <v>48</v>
      </c>
      <c r="O92" s="118">
        <v>4</v>
      </c>
      <c r="P92" s="118">
        <v>0</v>
      </c>
    </row>
    <row r="93" spans="14:16" ht="12.75">
      <c r="N93" s="117">
        <v>49</v>
      </c>
      <c r="O93" s="118">
        <v>0</v>
      </c>
      <c r="P93" s="118">
        <v>0</v>
      </c>
    </row>
    <row r="94" spans="14:16" ht="12.75">
      <c r="N94" s="117">
        <v>50</v>
      </c>
      <c r="O94" s="118">
        <v>1</v>
      </c>
      <c r="P94" s="118">
        <v>1</v>
      </c>
    </row>
    <row r="95" spans="14:16" ht="12.75">
      <c r="N95" s="117">
        <v>51</v>
      </c>
      <c r="O95" s="118">
        <v>0</v>
      </c>
      <c r="P95" s="118">
        <v>0</v>
      </c>
    </row>
    <row r="96" spans="14:16" ht="12.75">
      <c r="N96" s="117">
        <v>52</v>
      </c>
      <c r="O96" s="118">
        <v>0</v>
      </c>
      <c r="P96" s="118">
        <v>0</v>
      </c>
    </row>
    <row r="97" spans="14:16" ht="12.75">
      <c r="N97" s="117">
        <v>53</v>
      </c>
      <c r="O97" s="118">
        <v>0</v>
      </c>
      <c r="P97" s="118">
        <v>0</v>
      </c>
    </row>
    <row r="98" spans="14:16" ht="12.75">
      <c r="N98" s="117">
        <v>54</v>
      </c>
      <c r="O98" s="118">
        <v>0</v>
      </c>
      <c r="P98" s="118">
        <v>0</v>
      </c>
    </row>
    <row r="99" spans="14:16" ht="12.75">
      <c r="N99" s="117">
        <v>55</v>
      </c>
      <c r="O99" s="118">
        <v>0</v>
      </c>
      <c r="P99" s="118">
        <v>0</v>
      </c>
    </row>
    <row r="100" spans="14:16" ht="12.75">
      <c r="N100" s="117">
        <v>56</v>
      </c>
      <c r="O100" s="118">
        <v>0</v>
      </c>
      <c r="P100" s="118">
        <v>0</v>
      </c>
    </row>
    <row r="101" spans="14:16" ht="12.75">
      <c r="N101" s="117">
        <v>57</v>
      </c>
      <c r="O101" s="118">
        <v>0</v>
      </c>
      <c r="P101" s="118">
        <v>0</v>
      </c>
    </row>
    <row r="102" spans="14:16" ht="12.75">
      <c r="N102" s="117">
        <v>58</v>
      </c>
      <c r="O102" s="118">
        <v>0</v>
      </c>
      <c r="P102" s="118">
        <v>1</v>
      </c>
    </row>
    <row r="103" spans="14:16" ht="12.75">
      <c r="N103" s="117">
        <v>59</v>
      </c>
      <c r="O103" s="118">
        <v>0</v>
      </c>
      <c r="P103" s="118">
        <v>0</v>
      </c>
    </row>
    <row r="104" spans="14:16" ht="12.75">
      <c r="N104" s="117">
        <v>60</v>
      </c>
      <c r="O104" s="118">
        <v>0</v>
      </c>
      <c r="P104" s="118">
        <v>0</v>
      </c>
    </row>
    <row r="105" spans="14:16" ht="12.75">
      <c r="N105" s="117">
        <v>61</v>
      </c>
      <c r="O105" s="118">
        <v>0</v>
      </c>
      <c r="P105" s="118">
        <v>0</v>
      </c>
    </row>
    <row r="106" spans="14:16" ht="12.75">
      <c r="N106" s="117">
        <v>62</v>
      </c>
      <c r="O106" s="118">
        <v>0</v>
      </c>
      <c r="P106" s="118">
        <v>0</v>
      </c>
    </row>
    <row r="107" spans="14:16" ht="12.75">
      <c r="N107" s="117">
        <v>63</v>
      </c>
      <c r="O107" s="118">
        <v>0</v>
      </c>
      <c r="P107" s="118">
        <v>0</v>
      </c>
    </row>
    <row r="108" spans="14:16" ht="12.75">
      <c r="N108" s="117">
        <v>64</v>
      </c>
      <c r="O108" s="118">
        <v>0</v>
      </c>
      <c r="P108" s="118">
        <v>0</v>
      </c>
    </row>
    <row r="109" spans="14:16" ht="12.75">
      <c r="N109" s="117">
        <v>65</v>
      </c>
      <c r="O109" s="118">
        <v>0</v>
      </c>
      <c r="P109" s="118">
        <v>0</v>
      </c>
    </row>
    <row r="110" spans="14:16" ht="12.75">
      <c r="N110" s="117">
        <v>66</v>
      </c>
      <c r="O110" s="118">
        <v>0</v>
      </c>
      <c r="P110" s="118">
        <v>0</v>
      </c>
    </row>
    <row r="111" spans="14:16" ht="12.75">
      <c r="N111" s="117">
        <v>67</v>
      </c>
      <c r="O111" s="118">
        <v>0</v>
      </c>
      <c r="P111" s="118">
        <v>0</v>
      </c>
    </row>
    <row r="112" spans="14:16" ht="12.75">
      <c r="N112" s="117">
        <v>68</v>
      </c>
      <c r="O112" s="118">
        <v>0</v>
      </c>
      <c r="P112" s="118">
        <v>0</v>
      </c>
    </row>
    <row r="113" spans="14:16" ht="12.75">
      <c r="N113" s="117">
        <v>69</v>
      </c>
      <c r="O113" s="118">
        <v>0</v>
      </c>
      <c r="P113" s="118">
        <v>0</v>
      </c>
    </row>
    <row r="114" spans="14:16" ht="12.75">
      <c r="N114" s="117">
        <v>70</v>
      </c>
      <c r="O114" s="118">
        <v>0</v>
      </c>
      <c r="P114" s="118">
        <v>0</v>
      </c>
    </row>
    <row r="115" spans="14:16" ht="12.75">
      <c r="N115" s="117">
        <v>71</v>
      </c>
      <c r="O115" s="118">
        <v>0</v>
      </c>
      <c r="P115" s="118">
        <v>0</v>
      </c>
    </row>
    <row r="116" spans="14:16" ht="12.75">
      <c r="N116" s="117">
        <v>72</v>
      </c>
      <c r="O116" s="118">
        <v>0</v>
      </c>
      <c r="P116" s="118">
        <v>0</v>
      </c>
    </row>
    <row r="117" spans="14:16" ht="12.75">
      <c r="N117" s="117">
        <v>73</v>
      </c>
      <c r="O117" s="118">
        <v>0</v>
      </c>
      <c r="P117" s="118">
        <v>0</v>
      </c>
    </row>
    <row r="118" spans="14:16" ht="12.75">
      <c r="N118" s="117">
        <v>74</v>
      </c>
      <c r="O118" s="118">
        <v>0</v>
      </c>
      <c r="P118" s="118">
        <v>0</v>
      </c>
    </row>
    <row r="119" spans="14:16" ht="12.75">
      <c r="N119" s="117">
        <v>75</v>
      </c>
      <c r="O119" s="118">
        <v>0</v>
      </c>
      <c r="P119" s="118">
        <v>0</v>
      </c>
    </row>
    <row r="120" spans="14:16" ht="12.75">
      <c r="N120" s="117">
        <v>76</v>
      </c>
      <c r="O120" s="118">
        <v>0</v>
      </c>
      <c r="P120" s="118">
        <v>0</v>
      </c>
    </row>
    <row r="121" spans="14:16" ht="12.75">
      <c r="N121" s="117">
        <v>77</v>
      </c>
      <c r="O121" s="118">
        <v>0</v>
      </c>
      <c r="P121" s="118">
        <v>0</v>
      </c>
    </row>
    <row r="122" spans="14:16" ht="12.75">
      <c r="N122" s="117">
        <v>78</v>
      </c>
      <c r="O122" s="118">
        <v>0</v>
      </c>
      <c r="P122" s="118">
        <v>0</v>
      </c>
    </row>
    <row r="123" spans="14:16" ht="12.75">
      <c r="N123" s="117">
        <v>79</v>
      </c>
      <c r="O123" s="118">
        <v>0</v>
      </c>
      <c r="P123" s="118">
        <v>0</v>
      </c>
    </row>
    <row r="124" spans="14:16" ht="12.75">
      <c r="N124" s="117">
        <v>80</v>
      </c>
      <c r="O124" s="118">
        <v>0</v>
      </c>
      <c r="P124" s="118">
        <v>0</v>
      </c>
    </row>
    <row r="125" spans="14:16" ht="12.75">
      <c r="N125" s="117">
        <v>81</v>
      </c>
      <c r="O125" s="118">
        <v>1</v>
      </c>
      <c r="P125" s="118">
        <v>0</v>
      </c>
    </row>
    <row r="126" spans="14:16" ht="12.75">
      <c r="N126" s="117">
        <v>82</v>
      </c>
      <c r="O126" s="118"/>
      <c r="P126" s="118"/>
    </row>
    <row r="127" ht="12.75">
      <c r="N127" s="313">
        <v>83</v>
      </c>
    </row>
    <row r="128" ht="12.75">
      <c r="N128" s="313">
        <v>84</v>
      </c>
    </row>
    <row r="129" ht="12.75">
      <c r="N129" s="313">
        <v>85</v>
      </c>
    </row>
    <row r="130" ht="12.75">
      <c r="N130" s="313">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2008-10-09T08:07:05Z</cp:lastPrinted>
  <dcterms:created xsi:type="dcterms:W3CDTF">1999-02-10T13:06:53Z</dcterms:created>
  <dcterms:modified xsi:type="dcterms:W3CDTF">2008-10-10T05:50:29Z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